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765" tabRatio="604" activeTab="2"/>
  </bookViews>
  <sheets>
    <sheet name="OPĆI DIO" sheetId="1" r:id="rId1"/>
    <sheet name="Prihodi i rashodi po EK.K" sheetId="2" r:id="rId2"/>
    <sheet name="Prihodi i rashodi PR,EK i IZ" sheetId="3" r:id="rId3"/>
  </sheets>
  <definedNames>
    <definedName name="_xlnm.Print_Area" localSheetId="0">'OPĆI DIO'!$A$1:$G$30</definedName>
    <definedName name="_xlnm.Print_Area" localSheetId="1">'Prihodi i rashodi po EK.K'!$A$1:$H$120</definedName>
    <definedName name="_xlnm.Print_Area" localSheetId="2">'Prihodi i rashodi PR,EK i IZ'!$A$1:$H$977</definedName>
  </definedNames>
  <calcPr fullCalcOnLoad="1"/>
</workbook>
</file>

<file path=xl/sharedStrings.xml><?xml version="1.0" encoding="utf-8"?>
<sst xmlns="http://schemas.openxmlformats.org/spreadsheetml/2006/main" count="1432" uniqueCount="268">
  <si>
    <t>Opći prihodi i primici</t>
  </si>
  <si>
    <t>Prihodi za posebne namjene</t>
  </si>
  <si>
    <t>Pomoći</t>
  </si>
  <si>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</si>
  <si>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</si>
  <si>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</si>
  <si>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</si>
  <si>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</si>
  <si>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</si>
  <si>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</si>
  <si>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</si>
  <si>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</si>
  <si>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</si>
  <si>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</si>
  <si>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</si>
  <si>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</si>
  <si>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</si>
  <si>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</si>
  <si>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</si>
  <si>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</si>
  <si>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</si>
  <si>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</si>
  <si>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</si>
  <si>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</si>
  <si>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 xml:space="preserve">RASHODI PO IZVORIMA FINANCIRANJA </t>
  </si>
  <si>
    <t xml:space="preserve">Vlastiti prihodi </t>
  </si>
  <si>
    <t xml:space="preserve">Pomoći </t>
  </si>
  <si>
    <t>RASHODI I IZDACI</t>
  </si>
  <si>
    <t>PRIHODI I PRIMICI</t>
  </si>
  <si>
    <t xml:space="preserve">Račun prihoda/
primitka </t>
  </si>
  <si>
    <t>Pomoći od izvanproračunskih korisnika</t>
  </si>
  <si>
    <t>Vlastiti prihodi - preneseni višak</t>
  </si>
  <si>
    <t>Prihodi za posebne namjene- preneseni višak</t>
  </si>
  <si>
    <t xml:space="preserve">Izvor financiranja 5 Pomoći </t>
  </si>
  <si>
    <t>Pomoći iz inozemstva i od subjekata unutar općeg proračuna</t>
  </si>
  <si>
    <t>UKUPNO Izvor financiranja Pomoći</t>
  </si>
  <si>
    <t xml:space="preserve">Izvor financiranja 1 Opći prihodi i primici 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</si>
  <si>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</si>
  <si>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</si>
  <si>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</si>
  <si>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UKUPNO Izvor financiranja Opći prihodi i primici</t>
  </si>
  <si>
    <t>Izvor financiranja 3 Vlastiti prihodi</t>
  </si>
  <si>
    <t>UKUPNO Izvor financiranja Vlastiti prihodi</t>
  </si>
  <si>
    <t>Prihodi od prodaje proizvoda i robe te pruženih usluga</t>
  </si>
  <si>
    <t>Prihodi od prodaje proizvoda i robe te pruženih usluga i prihodi od donacija</t>
  </si>
  <si>
    <t>Višak/manjak prihoda</t>
  </si>
  <si>
    <t xml:space="preserve">Višak prihoda poslovanja </t>
  </si>
  <si>
    <t xml:space="preserve">Izvor financiranja 4 Prihodi za posebne namjene </t>
  </si>
  <si>
    <t>Prihodi po posebnim propisima</t>
  </si>
  <si>
    <t>UKUPNO Izvor financiranja Vlastiti prihodi - preneseni višak</t>
  </si>
  <si>
    <t>UKUPNO Izvor financiranja Prihodi za posebne namjene - preneseni višak</t>
  </si>
  <si>
    <t>Pomoći proračunskim korisnicima iz proračuna koji im nije nadležan</t>
  </si>
  <si>
    <t>Sveukupno rashodi</t>
  </si>
  <si>
    <t>Sveukupno prihodi</t>
  </si>
  <si>
    <t>Sveukupno prihodi + preneseni višak</t>
  </si>
  <si>
    <t xml:space="preserve">PRIHODI </t>
  </si>
  <si>
    <t xml:space="preserve">Opći prihodi i primici </t>
  </si>
  <si>
    <t>RASHODI</t>
  </si>
  <si>
    <t>3</t>
  </si>
  <si>
    <t xml:space="preserve">4 </t>
  </si>
  <si>
    <t xml:space="preserve">Prihodi za posebne namjene </t>
  </si>
  <si>
    <t xml:space="preserve">5 </t>
  </si>
  <si>
    <t xml:space="preserve">Ukupni prihodi </t>
  </si>
  <si>
    <t>Ukupni rashodi</t>
  </si>
  <si>
    <t>Oznaka IF</t>
  </si>
  <si>
    <t xml:space="preserve">Naziv izvora financiranja </t>
  </si>
  <si>
    <t xml:space="preserve">Pomoći - preneseni višak </t>
  </si>
  <si>
    <t xml:space="preserve">KORIŠTENJE PRENESENOG VIŠKA </t>
  </si>
  <si>
    <t xml:space="preserve">Rashodi za usluge </t>
  </si>
  <si>
    <t xml:space="preserve">PREGLED UKUPNIH PRIHODA I RASHODA PO IZVORIMA FINANCIRANJA </t>
  </si>
  <si>
    <t>UKUPNO Izvor financiranja Prihodi za posebne namjene</t>
  </si>
  <si>
    <t>Indeks</t>
  </si>
  <si>
    <t>6=5/2*100</t>
  </si>
  <si>
    <t>7=5/4*100</t>
  </si>
  <si>
    <t>Račun rashoda/
izdatka</t>
  </si>
  <si>
    <t>Izvor financiranja 4 Prihodi za posebne namjene</t>
  </si>
  <si>
    <t>Izvor financiranja  1 Opći prihodi i primici</t>
  </si>
  <si>
    <t xml:space="preserve">Izvor financiranja  3 Vlastiti prihodi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</si>
  <si>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</si>
  <si>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</si>
  <si>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</si>
  <si>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</si>
  <si>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</si>
  <si>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</si>
  <si>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</si>
  <si>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</si>
  <si>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</si>
  <si>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</si>
  <si>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</si>
  <si>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</si>
  <si>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</si>
  <si>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</si>
  <si>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</si>
  <si>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</si>
  <si>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</si>
  <si>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</si>
  <si>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</si>
  <si>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</si>
  <si>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</si>
  <si>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</si>
  <si>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</si>
  <si>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</si>
  <si>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</si>
  <si>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</si>
  <si>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</si>
  <si>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</si>
  <si>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</si>
  <si>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</si>
  <si>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</si>
  <si>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4222</t>
  </si>
  <si>
    <t>Komunikacijska oprema</t>
  </si>
  <si>
    <t xml:space="preserve">RAZLIKA </t>
  </si>
  <si>
    <t xml:space="preserve">RAZLIKA  </t>
  </si>
  <si>
    <t xml:space="preserve">UKUPNO PRIHODI </t>
  </si>
  <si>
    <t xml:space="preserve">PRIHODI PO IZVORIMA FINANCIRANJA </t>
  </si>
  <si>
    <t>Vlastiti prihodi</t>
  </si>
  <si>
    <t>Ukupno</t>
  </si>
  <si>
    <t>UKUPNO RASHODI</t>
  </si>
  <si>
    <t>PO EKONOMSKOJ KLASIFIKACIJI</t>
  </si>
  <si>
    <t xml:space="preserve">POKRIĆE MANJKA </t>
  </si>
  <si>
    <t xml:space="preserve">Rezultat poslovanja </t>
  </si>
  <si>
    <t xml:space="preserve">Sveukupno rashodi + pokriće manjka </t>
  </si>
  <si>
    <t xml:space="preserve">IZVJEŠTAJ O IZVRŠENJU FINANCIJSKOG PLANA </t>
  </si>
  <si>
    <t xml:space="preserve">Donacije od pravnih i fizičkih osoba </t>
  </si>
  <si>
    <t>Pomoći proračunu iz drugih proračuna</t>
  </si>
  <si>
    <t>Stručno usavršavanje zaposlenika</t>
  </si>
  <si>
    <t>Ostale naknade troškova zaposlenima</t>
  </si>
  <si>
    <t>Materijal i sirovine</t>
  </si>
  <si>
    <t>Sitni inventar i auto gume</t>
  </si>
  <si>
    <t>Službena, radna i zaštitna odjeća i obuća</t>
  </si>
  <si>
    <t>Zakuonine i najamnine</t>
  </si>
  <si>
    <t>Zdravstvene i veterinarske usluge</t>
  </si>
  <si>
    <t>Intelektualne i osobne usluge</t>
  </si>
  <si>
    <t>Članarine i norme</t>
  </si>
  <si>
    <t>Knjige,umjetnička djela i ostale izložb.vrijednosti</t>
  </si>
  <si>
    <t>Knjige</t>
  </si>
  <si>
    <t>Sportska i glazbena oprema</t>
  </si>
  <si>
    <t>Rashodi za nabavu neproizvedenedugotrajne imovine</t>
  </si>
  <si>
    <t>Nematerijalna imovina</t>
  </si>
  <si>
    <t>Licence</t>
  </si>
  <si>
    <t>Zatezne kamate</t>
  </si>
  <si>
    <t xml:space="preserve">Naknade građanima i kućanstvima </t>
  </si>
  <si>
    <t>Ostale naknade građanima i kućanstvim aiz proračuna</t>
  </si>
  <si>
    <t>Naknade građanima i kućanstvima u naravi</t>
  </si>
  <si>
    <t>Tekuće pomoći proračunu iz drugih proračuna</t>
  </si>
  <si>
    <t xml:space="preserve">Pomoći temeljem prijenosa EU sredstava </t>
  </si>
  <si>
    <t>Tekuće pomoći prijenosa EU sredstava</t>
  </si>
  <si>
    <t>Kapitalne pomoći pror.korisnicima iz pror.koji im nije nadležan</t>
  </si>
  <si>
    <t>Prihodi od pruženih usluga</t>
  </si>
  <si>
    <t xml:space="preserve">Prihodi od prodaje proizvoda i robe </t>
  </si>
  <si>
    <t>Kapitalna donacija</t>
  </si>
  <si>
    <t>Materijal i dijelovi za tekuće i investicijsko održ.</t>
  </si>
  <si>
    <t>Sitni inventar</t>
  </si>
  <si>
    <t>Usluge telefona,pošte i prijevoza</t>
  </si>
  <si>
    <t>Zakupnine i najamnine</t>
  </si>
  <si>
    <t>Namirnice</t>
  </si>
  <si>
    <t>Rashodi za nabavu proizv.dugotrajne imovine</t>
  </si>
  <si>
    <t>Knjige,umjetnička djela</t>
  </si>
  <si>
    <t>Bankarske usluge</t>
  </si>
  <si>
    <t>Naknade građanima i kućanstvima na temelju osiguranja i druge naknade</t>
  </si>
  <si>
    <t>Ostale naknade građanima i kućanstvima iz proračuna</t>
  </si>
  <si>
    <t>Rashodi za nabavu neproizvedene dugotrajne imovine</t>
  </si>
  <si>
    <t>Postrjenja i oprema</t>
  </si>
  <si>
    <t>Rashodi za nabavu nefinancijske imovine</t>
  </si>
  <si>
    <t>Plaće (bruto)</t>
  </si>
  <si>
    <t>Ostali rashodi za zaposlene</t>
  </si>
  <si>
    <t>Doprinosi za obv.osig.u slučaju nezaposlenosti</t>
  </si>
  <si>
    <t>Naknade za prijevoz</t>
  </si>
  <si>
    <t>Naknade građanima i kućanstvima iz proračuna</t>
  </si>
  <si>
    <t>Ostale naknade građanima i kućanstvima iz prorač.</t>
  </si>
  <si>
    <t>Usluge telefona, pošte</t>
  </si>
  <si>
    <t>Uredski namještaj i oprema</t>
  </si>
  <si>
    <t>Naknade građanima i kućastvima u novcu</t>
  </si>
  <si>
    <t>Naknade građaima i i kućanstvima iz EU sredstava</t>
  </si>
  <si>
    <r>
      <t xml:space="preserve">IZVJEŠTAJ O IZVRŠENJU FINANCIJSKOG PLANA 
</t>
    </r>
    <r>
      <rPr>
        <b/>
        <sz val="16"/>
        <color indexed="10"/>
        <rFont val="Times New Roman"/>
        <family val="1"/>
      </rPr>
      <t>PO PROGRAMSKOJ, EKONOMSKOJ I IZVORIMA FINANCIRANJA</t>
    </r>
  </si>
  <si>
    <t>Aktivnost (redovna djelatnost)</t>
  </si>
  <si>
    <t>Prihodi od imovine</t>
  </si>
  <si>
    <t>Prihodi od financijske imovine</t>
  </si>
  <si>
    <t>Usluga promidžbe i informiranja</t>
  </si>
  <si>
    <t>Premija osiguranja</t>
  </si>
  <si>
    <t>Plaće za prekovremeni rad</t>
  </si>
  <si>
    <t>Plaće za posebne uvjete rada</t>
  </si>
  <si>
    <t>Stambeni objekti</t>
  </si>
  <si>
    <t>Poslovni objekti</t>
  </si>
  <si>
    <t>Prihodi s naslova osiguranja, refundacije štetei totalne štete</t>
  </si>
  <si>
    <t>Uređaji,strojevi i oprema ostale namjene</t>
  </si>
  <si>
    <t>Oprema za održavanje i zaštitu</t>
  </si>
  <si>
    <t>Tekuće donacije</t>
  </si>
  <si>
    <t xml:space="preserve"> Tekuće pomoći prorač.korisnicima iz proračuna</t>
  </si>
  <si>
    <t>UKUPNO Izvor financiranja Prihodi od prodaje ili zamjene nef.im. I naknada štete s naslova osiguranja</t>
  </si>
  <si>
    <t>Prihodi od prodaje ili zamjene nef.im. I naknada štete s naslova osiguranja</t>
  </si>
  <si>
    <t>Prihodi od prodaje proizvedene dugotrajne imovine</t>
  </si>
  <si>
    <t>Višak prihoda od nefinancijske imovine</t>
  </si>
  <si>
    <t>Izvor financiranja 38 Vlastiti prihodi - preneseni višak</t>
  </si>
  <si>
    <t>Izvor financiranja48 Prihodi za posebne namjene - preneseni višak</t>
  </si>
  <si>
    <t>Izvor financiranja 58 Pomoći - preneseni višak</t>
  </si>
  <si>
    <t>PROGRAM 530101 Osiguranje uvijeta rada</t>
  </si>
  <si>
    <t>Izvor financiranja 58 Pomoći - višak</t>
  </si>
  <si>
    <t>Izvor financiranja 48 Prihodi za posebne namjene - višak</t>
  </si>
  <si>
    <t>PROGRAM 530102 Investicijsko održavanje objekata i opreme</t>
  </si>
  <si>
    <t>Izvor financiranja  1 Opći prihodi i primici (Prihodi za decentralizirane funkcije)</t>
  </si>
  <si>
    <t>Izvor financiranja  3 Vlastiti prihodi</t>
  </si>
  <si>
    <t>Izvor financiranja 48 Prihodi za posebne namjene-višak preneseni</t>
  </si>
  <si>
    <t>Izvor financiranja 5 Pomoći</t>
  </si>
  <si>
    <t>PROGRAM 530106 Nabava udžbenika za učenike OŠ</t>
  </si>
  <si>
    <t>Aktivnost (Programi iznad zakonskog standarda)</t>
  </si>
  <si>
    <t>PROGRAM 530202 Produženi boravak</t>
  </si>
  <si>
    <t>PROGRAM 530209 Sufinanciranje rada pomoćnika u nastavi</t>
  </si>
  <si>
    <t>PROGRAM 530222 Program školskog kurikuluma</t>
  </si>
  <si>
    <t>Izvor financiranja  5 Pomoći</t>
  </si>
  <si>
    <t>Prihodi od prodaje ili zamjene nef.im. I naknada štete s naslova osiguranja-višak preneseni</t>
  </si>
  <si>
    <t>Izvor financiranja  38 Vlastiti prihodi - višak</t>
  </si>
  <si>
    <t>VIŠAK PRIHODA</t>
  </si>
  <si>
    <t>RAZLIKA</t>
  </si>
  <si>
    <t>REZULTAT POSLOVANJA VIŠAK</t>
  </si>
  <si>
    <t>VIŠAK POSLOVANJA PRENESENI</t>
  </si>
  <si>
    <t>ZA OSNOVNU ŠKOLU VIKTORA CARA EMINA LOVRAN</t>
  </si>
  <si>
    <t>Zemljište</t>
  </si>
  <si>
    <t>Troškovi sudskih postupaka</t>
  </si>
  <si>
    <t>Izvor financiranja  38 Vlastiti prihodi -višak</t>
  </si>
  <si>
    <t>Troškovi sudskog postupka</t>
  </si>
  <si>
    <t>PROGRAM 530604 Natjecanja i smotre</t>
  </si>
  <si>
    <t>Izvor financiranja 7 Prihodi od prodaje ili zamjene nef.im. I naknada štete s naslova osiguranja</t>
  </si>
  <si>
    <t xml:space="preserve">Izvor financiranja 78 Prihodi od prodaje ili zamjene nef.im. I naknada štete s naslova osiguranja preneseni višak </t>
  </si>
  <si>
    <t>Izvor financiranja 78 Prihodi od prodaje ili zamjene nef.im. I naknada štete s naslova osiguranja- višak preneseni</t>
  </si>
  <si>
    <t>Izvor financiranja 78 Prihodi od prodaje ili zamjene nef.im. I naknada štete s naslova osiguranja-višak preneseni</t>
  </si>
  <si>
    <t>7</t>
  </si>
  <si>
    <t xml:space="preserve">Ostvarenje/
izvršenje za 1.-6./2021. </t>
  </si>
  <si>
    <t>Izvorni plan 2022</t>
  </si>
  <si>
    <t>Tekući plan 2022</t>
  </si>
  <si>
    <t xml:space="preserve">Ostvarenje/
izvršenje 1.-6./2022. </t>
  </si>
  <si>
    <t>Prihodi iz nadležnog proračuna za financiranje redovne djelatnosti proračunskih korisnika</t>
  </si>
  <si>
    <t>PRIHODI POSLOVANJA</t>
  </si>
  <si>
    <t>Prihodi od upravnih i administrativnih pristojbi,pristojbi po posebnim propisima i naknada</t>
  </si>
  <si>
    <t>Ostali nespomenuti prihodi</t>
  </si>
  <si>
    <t>PRIHODI OD PRODAJE NEFINANCIJSKE IMOVINE</t>
  </si>
  <si>
    <t>Prihodi od prodaje neproizvedene dugotrajne imovine</t>
  </si>
  <si>
    <t>Prihodi od prodaje materijalne imovine-prirodnih bogatstava</t>
  </si>
  <si>
    <t>Prihodi od prodaje građevinskih objekata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</si>
  <si>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</si>
  <si>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</si>
  <si>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Kamate na oročena sredstva i depozite po viđenju</t>
  </si>
  <si>
    <t>RASHODI POSLOVANJA</t>
  </si>
  <si>
    <t>Donacije od pravnih i fizičkih osoba izvan općeg proračuna i povrat po protestiranim jamstvima</t>
  </si>
  <si>
    <t>višak preneseni iz 2021.godine-neutrošeni</t>
  </si>
  <si>
    <t>Usluge promidžbe i informiranja</t>
  </si>
  <si>
    <t>Sitan inventar</t>
  </si>
  <si>
    <t>PROGRAM 530103 Opremanje ustanova školstva(od 2022.godine PROGRAM 530801)</t>
  </si>
  <si>
    <t xml:space="preserve">Naknade članovima povjerenstva </t>
  </si>
  <si>
    <t>PRIHODI UKUPNO</t>
  </si>
  <si>
    <t>RASHODI  POSLOVANJA</t>
  </si>
  <si>
    <t>RASHODI ZA NABAVU NEFINANCIJSKE IMOVINE</t>
  </si>
  <si>
    <t>RASHODI UKUPNO</t>
  </si>
  <si>
    <t>RAZLIKA - VIŠAK / MANJAK</t>
  </si>
  <si>
    <t>UKUPAN DONOS VIŠKA/MANJKA IZ PRETHODNE(IH) GODINA</t>
  </si>
  <si>
    <t>VIŠAK IZ PRETHODNE(IH) GODINA KOJI ĆE SE RASPOREDITI</t>
  </si>
  <si>
    <t xml:space="preserve">MANJAK IZ PRETHODNE(IH) GODINA KOJI ĆE SE POKRITI </t>
  </si>
  <si>
    <t xml:space="preserve">B.      RAČUNA FINANCIRANJA 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</si>
  <si>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</si>
  <si>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</si>
  <si>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</si>
  <si>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</si>
  <si>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OPĆI DIO </t>
  </si>
  <si>
    <r>
      <t>A.</t>
    </r>
    <r>
      <rPr>
        <b/>
        <sz val="12"/>
        <rFont val="Times New Roman"/>
        <family val="1"/>
      </rPr>
      <t xml:space="preserve">      </t>
    </r>
    <r>
      <rPr>
        <b/>
        <sz val="12"/>
        <rFont val="Arial"/>
        <family val="2"/>
      </rPr>
      <t>RAČUN PRIHODA I RASHODA</t>
    </r>
  </si>
  <si>
    <t>Izvor financiranja Prihodi za posebne namjene  - manjak</t>
  </si>
  <si>
    <t xml:space="preserve">Manjak prihoda od poslovanja </t>
  </si>
  <si>
    <t>Izvor financiranja Pomoći  - manjak</t>
  </si>
  <si>
    <t>MANJAK PRIHODA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</si>
</sst>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b/>
      <sz val="16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30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70C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1" applyNumberFormat="0" applyFont="0" applyAlignment="0" applyProtection="0"/>
    <xf numFmtId="0" fontId="5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1" fillId="27" borderId="2" applyNumberFormat="0" applyAlignment="0" applyProtection="0"/>
    <xf numFmtId="0" fontId="52" fillId="27" borderId="3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3" fontId="40" fillId="0" borderId="0" xfId="0" applyNumberFormat="1" applyFont="1" applyBorder="1" applyAlignment="1">
      <alignment vertical="center"/>
    </xf>
    <xf numFmtId="0" fontId="65" fillId="0" borderId="0" xfId="0" applyFont="1" applyAlignment="1">
      <alignment vertical="center" wrapText="1"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49" fontId="9" fillId="0" borderId="0" xfId="0" applyNumberFormat="1" applyFont="1" applyBorder="1" applyAlignment="1" quotePrefix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 wrapText="1"/>
    </xf>
    <xf numFmtId="3" fontId="10" fillId="0" borderId="18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vertical="center"/>
    </xf>
    <xf numFmtId="3" fontId="5" fillId="0" borderId="0" xfId="0" applyNumberFormat="1" applyFont="1" applyBorder="1" applyAlignment="1" quotePrefix="1">
      <alignment horizontal="center"/>
    </xf>
    <xf numFmtId="49" fontId="9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4" fillId="0" borderId="0" xfId="0" applyNumberFormat="1" applyFont="1" applyAlignment="1" quotePrefix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/>
    </xf>
    <xf numFmtId="3" fontId="13" fillId="0" borderId="21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10" fillId="0" borderId="14" xfId="0" applyNumberFormat="1" applyFont="1" applyBorder="1" applyAlignment="1">
      <alignment horizontal="right" vertical="center" wrapText="1"/>
    </xf>
    <xf numFmtId="3" fontId="10" fillId="0" borderId="18" xfId="0" applyNumberFormat="1" applyFont="1" applyBorder="1" applyAlignment="1">
      <alignment horizontal="right" vertical="center" wrapText="1"/>
    </xf>
    <xf numFmtId="3" fontId="10" fillId="0" borderId="14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 quotePrefix="1">
      <alignment horizontal="right" vertical="center"/>
    </xf>
    <xf numFmtId="3" fontId="5" fillId="0" borderId="12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9" fillId="0" borderId="2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 quotePrefix="1">
      <alignment horizontal="center" vertical="center" wrapText="1"/>
    </xf>
    <xf numFmtId="3" fontId="10" fillId="0" borderId="0" xfId="0" applyNumberFormat="1" applyFont="1" applyAlignment="1">
      <alignment/>
    </xf>
    <xf numFmtId="3" fontId="10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3" fontId="9" fillId="0" borderId="14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0" fontId="10" fillId="0" borderId="13" xfId="0" applyNumberFormat="1" applyFont="1" applyBorder="1" applyAlignment="1">
      <alignment horizontal="left" vertical="center"/>
    </xf>
    <xf numFmtId="0" fontId="10" fillId="0" borderId="20" xfId="0" applyNumberFormat="1" applyFont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3" fontId="10" fillId="0" borderId="14" xfId="0" applyNumberFormat="1" applyFont="1" applyBorder="1" applyAlignment="1">
      <alignment horizontal="left" vertical="center" wrapText="1"/>
    </xf>
    <xf numFmtId="3" fontId="9" fillId="0" borderId="14" xfId="0" applyNumberFormat="1" applyFont="1" applyBorder="1" applyAlignment="1" quotePrefix="1">
      <alignment horizontal="left" vertical="center"/>
    </xf>
    <xf numFmtId="3" fontId="9" fillId="0" borderId="14" xfId="0" applyNumberFormat="1" applyFont="1" applyBorder="1" applyAlignment="1" quotePrefix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vertical="center"/>
    </xf>
    <xf numFmtId="3" fontId="9" fillId="0" borderId="13" xfId="0" applyNumberFormat="1" applyFont="1" applyBorder="1" applyAlignment="1" quotePrefix="1">
      <alignment horizontal="center" vertical="center"/>
    </xf>
    <xf numFmtId="3" fontId="9" fillId="0" borderId="23" xfId="0" applyNumberFormat="1" applyFont="1" applyBorder="1" applyAlignment="1" quotePrefix="1">
      <alignment horizontal="left" vertical="center"/>
    </xf>
    <xf numFmtId="3" fontId="9" fillId="0" borderId="23" xfId="0" applyNumberFormat="1" applyFont="1" applyBorder="1" applyAlignment="1" quotePrefix="1">
      <alignment horizontal="right" vertical="center"/>
    </xf>
    <xf numFmtId="3" fontId="9" fillId="0" borderId="11" xfId="0" applyNumberFormat="1" applyFont="1" applyBorder="1" applyAlignment="1" quotePrefix="1">
      <alignment horizontal="left" vertical="center"/>
    </xf>
    <xf numFmtId="3" fontId="9" fillId="0" borderId="11" xfId="0" applyNumberFormat="1" applyFont="1" applyBorder="1" applyAlignment="1" quotePrefix="1">
      <alignment horizontal="right" vertical="center"/>
    </xf>
    <xf numFmtId="3" fontId="9" fillId="0" borderId="11" xfId="0" applyNumberFormat="1" applyFont="1" applyBorder="1" applyAlignment="1">
      <alignment vertical="center"/>
    </xf>
    <xf numFmtId="0" fontId="10" fillId="0" borderId="18" xfId="0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/>
    </xf>
    <xf numFmtId="3" fontId="9" fillId="0" borderId="0" xfId="0" applyNumberFormat="1" applyFont="1" applyAlignment="1" quotePrefix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3" fontId="9" fillId="32" borderId="11" xfId="0" applyNumberFormat="1" applyFont="1" applyFill="1" applyBorder="1" applyAlignment="1">
      <alignment horizontal="right" vertical="center"/>
    </xf>
    <xf numFmtId="3" fontId="9" fillId="32" borderId="14" xfId="0" applyNumberFormat="1" applyFont="1" applyFill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3" xfId="0" applyNumberFormat="1" applyFont="1" applyFill="1" applyBorder="1" applyAlignment="1">
      <alignment horizontal="left" vertical="center"/>
    </xf>
    <xf numFmtId="3" fontId="9" fillId="33" borderId="14" xfId="0" applyNumberFormat="1" applyFont="1" applyFill="1" applyBorder="1" applyAlignment="1">
      <alignment horizontal="left" vertical="center" wrapText="1"/>
    </xf>
    <xf numFmtId="3" fontId="9" fillId="33" borderId="14" xfId="0" applyNumberFormat="1" applyFont="1" applyFill="1" applyBorder="1" applyAlignment="1">
      <alignment horizontal="right" vertical="center"/>
    </xf>
    <xf numFmtId="3" fontId="10" fillId="33" borderId="14" xfId="0" applyNumberFormat="1" applyFont="1" applyFill="1" applyBorder="1" applyAlignment="1">
      <alignment horizontal="right" vertical="center"/>
    </xf>
    <xf numFmtId="0" fontId="9" fillId="32" borderId="28" xfId="0" applyNumberFormat="1" applyFont="1" applyFill="1" applyBorder="1" applyAlignment="1">
      <alignment horizontal="left" vertical="center"/>
    </xf>
    <xf numFmtId="3" fontId="9" fillId="32" borderId="16" xfId="0" applyNumberFormat="1" applyFont="1" applyFill="1" applyBorder="1" applyAlignment="1">
      <alignment horizontal="left" vertical="center" wrapText="1"/>
    </xf>
    <xf numFmtId="0" fontId="9" fillId="32" borderId="13" xfId="0" applyNumberFormat="1" applyFont="1" applyFill="1" applyBorder="1" applyAlignment="1">
      <alignment horizontal="left" vertical="center"/>
    </xf>
    <xf numFmtId="3" fontId="9" fillId="32" borderId="14" xfId="0" applyNumberFormat="1" applyFont="1" applyFill="1" applyBorder="1" applyAlignment="1">
      <alignment horizontal="left" vertical="center" wrapText="1"/>
    </xf>
    <xf numFmtId="3" fontId="9" fillId="32" borderId="14" xfId="0" applyNumberFormat="1" applyFont="1" applyFill="1" applyBorder="1" applyAlignment="1">
      <alignment horizontal="right" vertical="center"/>
    </xf>
    <xf numFmtId="3" fontId="10" fillId="32" borderId="14" xfId="0" applyNumberFormat="1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left" vertical="center" wrapText="1"/>
    </xf>
    <xf numFmtId="0" fontId="9" fillId="33" borderId="25" xfId="0" applyNumberFormat="1" applyFont="1" applyFill="1" applyBorder="1" applyAlignment="1">
      <alignment horizontal="left" vertical="center"/>
    </xf>
    <xf numFmtId="3" fontId="9" fillId="32" borderId="19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3" fontId="9" fillId="32" borderId="12" xfId="0" applyNumberFormat="1" applyFont="1" applyFill="1" applyBorder="1" applyAlignment="1">
      <alignment horizontal="righ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9" fillId="33" borderId="27" xfId="0" applyNumberFormat="1" applyFont="1" applyFill="1" applyBorder="1" applyAlignment="1">
      <alignment horizontal="right" vertical="center"/>
    </xf>
    <xf numFmtId="3" fontId="5" fillId="32" borderId="12" xfId="0" applyNumberFormat="1" applyFont="1" applyFill="1" applyBorder="1" applyAlignment="1" quotePrefix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49" fontId="66" fillId="0" borderId="0" xfId="0" applyNumberFormat="1" applyFont="1" applyAlignment="1">
      <alignment vertical="center"/>
    </xf>
    <xf numFmtId="49" fontId="67" fillId="0" borderId="0" xfId="0" applyNumberFormat="1" applyFont="1" applyAlignment="1">
      <alignment vertical="center"/>
    </xf>
    <xf numFmtId="3" fontId="9" fillId="32" borderId="29" xfId="0" applyNumberFormat="1" applyFont="1" applyFill="1" applyBorder="1" applyAlignment="1">
      <alignment horizontal="right" vertical="center"/>
    </xf>
    <xf numFmtId="3" fontId="9" fillId="32" borderId="30" xfId="0" applyNumberFormat="1" applyFont="1" applyFill="1" applyBorder="1" applyAlignment="1">
      <alignment horizontal="right" vertical="center"/>
    </xf>
    <xf numFmtId="3" fontId="5" fillId="32" borderId="12" xfId="0" applyNumberFormat="1" applyFont="1" applyFill="1" applyBorder="1" applyAlignment="1">
      <alignment vertical="center"/>
    </xf>
    <xf numFmtId="3" fontId="5" fillId="32" borderId="12" xfId="0" applyNumberFormat="1" applyFont="1" applyFill="1" applyBorder="1" applyAlignment="1">
      <alignment horizontal="right" vertical="center"/>
    </xf>
    <xf numFmtId="0" fontId="9" fillId="32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vertical="center" wrapText="1"/>
    </xf>
    <xf numFmtId="3" fontId="66" fillId="0" borderId="0" xfId="0" applyNumberFormat="1" applyFont="1" applyAlignment="1">
      <alignment/>
    </xf>
    <xf numFmtId="3" fontId="66" fillId="0" borderId="0" xfId="0" applyNumberFormat="1" applyFont="1" applyBorder="1" applyAlignment="1" quotePrefix="1">
      <alignment horizontal="center" vertical="center"/>
    </xf>
    <xf numFmtId="3" fontId="66" fillId="0" borderId="0" xfId="0" applyNumberFormat="1" applyFont="1" applyAlignment="1">
      <alignment vertical="center"/>
    </xf>
    <xf numFmtId="3" fontId="67" fillId="0" borderId="0" xfId="0" applyNumberFormat="1" applyFont="1" applyAlignment="1">
      <alignment horizontal="left" vertical="center"/>
    </xf>
    <xf numFmtId="0" fontId="66" fillId="0" borderId="0" xfId="0" applyNumberFormat="1" applyFont="1" applyBorder="1" applyAlignment="1" quotePrefix="1">
      <alignment horizontal="center" vertical="center"/>
    </xf>
    <xf numFmtId="3" fontId="9" fillId="32" borderId="14" xfId="0" applyNumberFormat="1" applyFont="1" applyFill="1" applyBorder="1" applyAlignment="1">
      <alignment horizontal="right" wrapText="1"/>
    </xf>
    <xf numFmtId="0" fontId="9" fillId="33" borderId="13" xfId="0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right" wrapText="1"/>
    </xf>
    <xf numFmtId="0" fontId="10" fillId="32" borderId="13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left" vertical="center" wrapText="1"/>
    </xf>
    <xf numFmtId="3" fontId="10" fillId="32" borderId="14" xfId="0" applyNumberFormat="1" applyFont="1" applyFill="1" applyBorder="1" applyAlignment="1">
      <alignment horizontal="right" vertical="center"/>
    </xf>
    <xf numFmtId="3" fontId="9" fillId="32" borderId="14" xfId="0" applyNumberFormat="1" applyFont="1" applyFill="1" applyBorder="1" applyAlignment="1">
      <alignment horizontal="right" vertical="center" wrapText="1"/>
    </xf>
    <xf numFmtId="3" fontId="9" fillId="33" borderId="14" xfId="0" applyNumberFormat="1" applyFont="1" applyFill="1" applyBorder="1" applyAlignment="1">
      <alignment horizontal="right" vertical="center" wrapText="1"/>
    </xf>
    <xf numFmtId="0" fontId="9" fillId="33" borderId="14" xfId="0" applyFont="1" applyFill="1" applyBorder="1" applyAlignment="1">
      <alignment horizontal="right"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left" vertical="center" wrapText="1"/>
    </xf>
    <xf numFmtId="3" fontId="9" fillId="32" borderId="14" xfId="0" applyNumberFormat="1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 wrapText="1"/>
    </xf>
    <xf numFmtId="3" fontId="9" fillId="33" borderId="14" xfId="0" applyNumberFormat="1" applyFont="1" applyFill="1" applyBorder="1" applyAlignment="1">
      <alignment horizontal="right" vertical="center" wrapText="1"/>
    </xf>
    <xf numFmtId="3" fontId="9" fillId="33" borderId="14" xfId="0" applyNumberFormat="1" applyFont="1" applyFill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4" xfId="0" applyNumberFormat="1" applyFont="1" applyFill="1" applyBorder="1" applyAlignment="1">
      <alignment horizontal="right" vertical="center"/>
    </xf>
    <xf numFmtId="3" fontId="68" fillId="0" borderId="0" xfId="0" applyNumberFormat="1" applyFont="1" applyAlignment="1" quotePrefix="1">
      <alignment horizontal="left" vertical="center" wrapText="1"/>
    </xf>
    <xf numFmtId="0" fontId="9" fillId="32" borderId="25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3" fontId="10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 wrapText="1"/>
    </xf>
    <xf numFmtId="3" fontId="10" fillId="0" borderId="33" xfId="0" applyNumberFormat="1" applyFont="1" applyBorder="1" applyAlignment="1">
      <alignment horizontal="right" vertical="center" wrapText="1"/>
    </xf>
    <xf numFmtId="3" fontId="10" fillId="0" borderId="34" xfId="0" applyNumberFormat="1" applyFont="1" applyBorder="1" applyAlignment="1">
      <alignment horizontal="right" vertical="center" wrapText="1"/>
    </xf>
    <xf numFmtId="3" fontId="10" fillId="0" borderId="34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horizontal="right" vertical="center"/>
    </xf>
    <xf numFmtId="3" fontId="10" fillId="0" borderId="36" xfId="0" applyNumberFormat="1" applyFont="1" applyBorder="1" applyAlignment="1">
      <alignment horizontal="left" vertical="center" wrapText="1"/>
    </xf>
    <xf numFmtId="3" fontId="10" fillId="0" borderId="35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0" fontId="10" fillId="0" borderId="32" xfId="0" applyNumberFormat="1" applyFont="1" applyBorder="1" applyAlignment="1">
      <alignment horizontal="left" vertical="center"/>
    </xf>
    <xf numFmtId="3" fontId="10" fillId="0" borderId="34" xfId="0" applyNumberFormat="1" applyFont="1" applyBorder="1" applyAlignment="1">
      <alignment horizontal="left" vertical="center" wrapText="1"/>
    </xf>
    <xf numFmtId="3" fontId="10" fillId="0" borderId="34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3" fontId="5" fillId="32" borderId="12" xfId="0" applyNumberFormat="1" applyFont="1" applyFill="1" applyBorder="1" applyAlignment="1" quotePrefix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3" fontId="10" fillId="0" borderId="39" xfId="0" applyNumberFormat="1" applyFont="1" applyBorder="1" applyAlignment="1">
      <alignment horizontal="right" vertical="center" wrapText="1"/>
    </xf>
    <xf numFmtId="3" fontId="10" fillId="0" borderId="39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3" fontId="10" fillId="0" borderId="29" xfId="0" applyNumberFormat="1" applyFont="1" applyBorder="1" applyAlignment="1">
      <alignment horizontal="right" vertical="center" wrapText="1"/>
    </xf>
    <xf numFmtId="3" fontId="10" fillId="0" borderId="29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right" vertical="center"/>
    </xf>
    <xf numFmtId="3" fontId="9" fillId="34" borderId="0" xfId="0" applyNumberFormat="1" applyFont="1" applyFill="1" applyBorder="1" applyAlignment="1" quotePrefix="1">
      <alignment horizontal="left" vertical="center"/>
    </xf>
    <xf numFmtId="3" fontId="9" fillId="34" borderId="0" xfId="0" applyNumberFormat="1" applyFont="1" applyFill="1" applyBorder="1" applyAlignment="1">
      <alignment horizontal="right" vertical="center"/>
    </xf>
    <xf numFmtId="3" fontId="9" fillId="0" borderId="43" xfId="0" applyNumberFormat="1" applyFont="1" applyBorder="1" applyAlignment="1">
      <alignment horizontal="right" vertical="center"/>
    </xf>
    <xf numFmtId="3" fontId="9" fillId="32" borderId="44" xfId="0" applyNumberFormat="1" applyFont="1" applyFill="1" applyBorder="1" applyAlignment="1">
      <alignment horizontal="right" vertical="center"/>
    </xf>
    <xf numFmtId="3" fontId="8" fillId="0" borderId="25" xfId="0" applyNumberFormat="1" applyFont="1" applyBorder="1" applyAlignment="1">
      <alignment/>
    </xf>
    <xf numFmtId="3" fontId="9" fillId="0" borderId="20" xfId="0" applyNumberFormat="1" applyFont="1" applyBorder="1" applyAlignment="1" quotePrefix="1">
      <alignment horizontal="center" vertical="center"/>
    </xf>
    <xf numFmtId="3" fontId="9" fillId="0" borderId="18" xfId="0" applyNumberFormat="1" applyFont="1" applyBorder="1" applyAlignment="1" quotePrefix="1">
      <alignment horizontal="left" vertical="center"/>
    </xf>
    <xf numFmtId="3" fontId="9" fillId="0" borderId="18" xfId="0" applyNumberFormat="1" applyFont="1" applyBorder="1" applyAlignment="1" quotePrefix="1">
      <alignment horizontal="right" vertical="center"/>
    </xf>
    <xf numFmtId="3" fontId="9" fillId="0" borderId="14" xfId="0" applyNumberFormat="1" applyFont="1" applyBorder="1" applyAlignment="1" quotePrefix="1">
      <alignment horizontal="center" vertical="center"/>
    </xf>
    <xf numFmtId="3" fontId="9" fillId="0" borderId="28" xfId="0" applyNumberFormat="1" applyFont="1" applyBorder="1" applyAlignment="1" quotePrefix="1">
      <alignment horizontal="center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right" vertical="center"/>
    </xf>
    <xf numFmtId="3" fontId="8" fillId="34" borderId="0" xfId="0" applyNumberFormat="1" applyFont="1" applyFill="1" applyAlignment="1">
      <alignment/>
    </xf>
    <xf numFmtId="3" fontId="9" fillId="0" borderId="46" xfId="0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33" borderId="18" xfId="0" applyNumberFormat="1" applyFont="1" applyFill="1" applyBorder="1" applyAlignment="1">
      <alignment horizontal="right" vertical="center"/>
    </xf>
    <xf numFmtId="3" fontId="9" fillId="33" borderId="40" xfId="0" applyNumberFormat="1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right" vertical="center" wrapText="1"/>
    </xf>
    <xf numFmtId="0" fontId="9" fillId="33" borderId="33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left" vertical="center" wrapText="1"/>
    </xf>
    <xf numFmtId="3" fontId="9" fillId="33" borderId="37" xfId="0" applyNumberFormat="1" applyFont="1" applyFill="1" applyBorder="1" applyAlignment="1">
      <alignment horizontal="right" vertical="center" wrapText="1"/>
    </xf>
    <xf numFmtId="0" fontId="9" fillId="35" borderId="14" xfId="0" applyFont="1" applyFill="1" applyBorder="1" applyAlignment="1">
      <alignment horizontal="left" vertical="center" wrapText="1"/>
    </xf>
    <xf numFmtId="3" fontId="9" fillId="35" borderId="14" xfId="0" applyNumberFormat="1" applyFont="1" applyFill="1" applyBorder="1" applyAlignment="1">
      <alignment horizontal="right" vertical="center" wrapText="1"/>
    </xf>
    <xf numFmtId="3" fontId="9" fillId="35" borderId="11" xfId="0" applyNumberFormat="1" applyFont="1" applyFill="1" applyBorder="1" applyAlignment="1">
      <alignment horizontal="right" vertical="center"/>
    </xf>
    <xf numFmtId="3" fontId="9" fillId="35" borderId="19" xfId="0" applyNumberFormat="1" applyFont="1" applyFill="1" applyBorder="1" applyAlignment="1">
      <alignment horizontal="right" vertical="center"/>
    </xf>
    <xf numFmtId="0" fontId="9" fillId="35" borderId="25" xfId="0" applyFont="1" applyFill="1" applyBorder="1" applyAlignment="1">
      <alignment horizontal="center" vertical="center"/>
    </xf>
    <xf numFmtId="3" fontId="9" fillId="0" borderId="14" xfId="0" applyNumberFormat="1" applyFont="1" applyBorder="1" applyAlignment="1" quotePrefix="1">
      <alignment horizontal="left" vertical="top" wrapText="1"/>
    </xf>
    <xf numFmtId="3" fontId="9" fillId="0" borderId="38" xfId="0" applyNumberFormat="1" applyFont="1" applyBorder="1" applyAlignment="1" quotePrefix="1">
      <alignment horizontal="center" vertical="center"/>
    </xf>
    <xf numFmtId="3" fontId="9" fillId="0" borderId="34" xfId="0" applyNumberFormat="1" applyFont="1" applyBorder="1" applyAlignment="1" quotePrefix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49" fontId="9" fillId="34" borderId="0" xfId="0" applyNumberFormat="1" applyFont="1" applyFill="1" applyBorder="1" applyAlignment="1" quotePrefix="1">
      <alignment horizontal="left" vertical="center" wrapText="1"/>
    </xf>
    <xf numFmtId="3" fontId="9" fillId="32" borderId="17" xfId="0" applyNumberFormat="1" applyFont="1" applyFill="1" applyBorder="1" applyAlignment="1">
      <alignment horizontal="right" vertical="center"/>
    </xf>
    <xf numFmtId="3" fontId="9" fillId="32" borderId="48" xfId="0" applyNumberFormat="1" applyFont="1" applyFill="1" applyBorder="1" applyAlignment="1">
      <alignment horizontal="right" vertical="center"/>
    </xf>
    <xf numFmtId="3" fontId="13" fillId="0" borderId="49" xfId="0" applyNumberFormat="1" applyFont="1" applyBorder="1" applyAlignment="1" quotePrefix="1">
      <alignment horizontal="center" vertical="center" wrapText="1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3" fontId="9" fillId="34" borderId="0" xfId="0" applyNumberFormat="1" applyFont="1" applyFill="1" applyBorder="1" applyAlignment="1" quotePrefix="1">
      <alignment horizontal="center" vertical="center"/>
    </xf>
    <xf numFmtId="3" fontId="9" fillId="34" borderId="0" xfId="0" applyNumberFormat="1" applyFont="1" applyFill="1" applyBorder="1" applyAlignment="1" quotePrefix="1">
      <alignment horizontal="right" vertical="center"/>
    </xf>
    <xf numFmtId="3" fontId="66" fillId="34" borderId="0" xfId="0" applyNumberFormat="1" applyFont="1" applyFill="1" applyBorder="1" applyAlignment="1" quotePrefix="1">
      <alignment horizontal="left" vertical="center"/>
    </xf>
    <xf numFmtId="0" fontId="9" fillId="33" borderId="13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 quotePrefix="1">
      <alignment horizontal="right"/>
    </xf>
    <xf numFmtId="0" fontId="9" fillId="32" borderId="13" xfId="0" applyNumberFormat="1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 quotePrefix="1">
      <alignment horizontal="center" vertical="center"/>
    </xf>
    <xf numFmtId="3" fontId="5" fillId="32" borderId="12" xfId="0" applyNumberFormat="1" applyFont="1" applyFill="1" applyBorder="1" applyAlignment="1" quotePrefix="1">
      <alignment horizontal="center"/>
    </xf>
    <xf numFmtId="3" fontId="5" fillId="32" borderId="12" xfId="0" applyNumberFormat="1" applyFont="1" applyFill="1" applyBorder="1" applyAlignment="1" quotePrefix="1">
      <alignment horizontal="left"/>
    </xf>
    <xf numFmtId="3" fontId="10" fillId="33" borderId="14" xfId="0" applyNumberFormat="1" applyFont="1" applyFill="1" applyBorder="1" applyAlignment="1">
      <alignment horizontal="right" wrapText="1"/>
    </xf>
    <xf numFmtId="3" fontId="10" fillId="33" borderId="14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 quotePrefix="1">
      <alignment/>
    </xf>
    <xf numFmtId="3" fontId="9" fillId="0" borderId="16" xfId="0" applyNumberFormat="1" applyFont="1" applyBorder="1" applyAlignment="1">
      <alignment horizontal="right" vertical="center"/>
    </xf>
    <xf numFmtId="3" fontId="9" fillId="32" borderId="23" xfId="0" applyNumberFormat="1" applyFont="1" applyFill="1" applyBorder="1" applyAlignment="1">
      <alignment horizontal="right" vertical="center"/>
    </xf>
    <xf numFmtId="3" fontId="9" fillId="32" borderId="45" xfId="0" applyNumberFormat="1" applyFont="1" applyFill="1" applyBorder="1" applyAlignment="1">
      <alignment horizontal="right" vertical="center"/>
    </xf>
    <xf numFmtId="3" fontId="9" fillId="32" borderId="50" xfId="0" applyNumberFormat="1" applyFont="1" applyFill="1" applyBorder="1" applyAlignment="1" quotePrefix="1">
      <alignment horizontal="right" vertical="center"/>
    </xf>
    <xf numFmtId="0" fontId="10" fillId="33" borderId="14" xfId="0" applyFont="1" applyFill="1" applyBorder="1" applyAlignment="1">
      <alignment horizontal="left" vertical="center" wrapText="1"/>
    </xf>
    <xf numFmtId="0" fontId="9" fillId="32" borderId="28" xfId="0" applyFont="1" applyFill="1" applyBorder="1" applyAlignment="1">
      <alignment horizontal="center"/>
    </xf>
    <xf numFmtId="0" fontId="9" fillId="32" borderId="16" xfId="0" applyFont="1" applyFill="1" applyBorder="1" applyAlignment="1">
      <alignment horizontal="left" vertical="center" wrapText="1"/>
    </xf>
    <xf numFmtId="3" fontId="9" fillId="32" borderId="16" xfId="0" applyNumberFormat="1" applyFont="1" applyFill="1" applyBorder="1" applyAlignment="1">
      <alignment horizontal="right" wrapText="1"/>
    </xf>
    <xf numFmtId="3" fontId="9" fillId="32" borderId="16" xfId="0" applyNumberFormat="1" applyFont="1" applyFill="1" applyBorder="1" applyAlignment="1">
      <alignment horizontal="right" vertical="center"/>
    </xf>
    <xf numFmtId="3" fontId="9" fillId="32" borderId="51" xfId="0" applyNumberFormat="1" applyFont="1" applyFill="1" applyBorder="1" applyAlignment="1">
      <alignment horizontal="right" vertical="center"/>
    </xf>
    <xf numFmtId="3" fontId="9" fillId="32" borderId="40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vertical="center"/>
    </xf>
    <xf numFmtId="3" fontId="9" fillId="32" borderId="53" xfId="0" applyNumberFormat="1" applyFont="1" applyFill="1" applyBorder="1" applyAlignment="1">
      <alignment horizontal="right" vertical="center"/>
    </xf>
    <xf numFmtId="3" fontId="10" fillId="33" borderId="14" xfId="0" applyNumberFormat="1" applyFont="1" applyFill="1" applyBorder="1" applyAlignment="1">
      <alignment vertical="center"/>
    </xf>
    <xf numFmtId="3" fontId="10" fillId="34" borderId="14" xfId="0" applyNumberFormat="1" applyFont="1" applyFill="1" applyBorder="1" applyAlignment="1">
      <alignment vertical="center"/>
    </xf>
    <xf numFmtId="3" fontId="9" fillId="34" borderId="14" xfId="0" applyNumberFormat="1" applyFont="1" applyFill="1" applyBorder="1" applyAlignment="1">
      <alignment horizontal="right" vertical="center"/>
    </xf>
    <xf numFmtId="3" fontId="9" fillId="32" borderId="14" xfId="0" applyNumberFormat="1" applyFont="1" applyFill="1" applyBorder="1" applyAlignment="1">
      <alignment vertical="center"/>
    </xf>
    <xf numFmtId="0" fontId="7" fillId="32" borderId="28" xfId="0" applyNumberFormat="1" applyFont="1" applyFill="1" applyBorder="1" applyAlignment="1" quotePrefix="1">
      <alignment horizontal="center" vertical="center" wrapText="1"/>
    </xf>
    <xf numFmtId="0" fontId="9" fillId="32" borderId="16" xfId="0" applyNumberFormat="1" applyFont="1" applyFill="1" applyBorder="1" applyAlignment="1" quotePrefix="1">
      <alignment horizontal="left" vertical="center" wrapText="1"/>
    </xf>
    <xf numFmtId="3" fontId="7" fillId="32" borderId="16" xfId="0" applyNumberFormat="1" applyFont="1" applyFill="1" applyBorder="1" applyAlignment="1">
      <alignment horizontal="center" vertical="center" wrapText="1"/>
    </xf>
    <xf numFmtId="3" fontId="9" fillId="34" borderId="40" xfId="0" applyNumberFormat="1" applyFont="1" applyFill="1" applyBorder="1" applyAlignment="1">
      <alignment horizontal="right" vertical="center"/>
    </xf>
    <xf numFmtId="3" fontId="9" fillId="32" borderId="50" xfId="0" applyNumberFormat="1" applyFont="1" applyFill="1" applyBorder="1" applyAlignment="1" quotePrefix="1">
      <alignment horizontal="right" vertical="center"/>
    </xf>
    <xf numFmtId="3" fontId="9" fillId="32" borderId="16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/>
    </xf>
    <xf numFmtId="3" fontId="10" fillId="0" borderId="14" xfId="0" applyNumberFormat="1" applyFont="1" applyFill="1" applyBorder="1" applyAlignment="1">
      <alignment horizontal="right" vertical="center"/>
    </xf>
    <xf numFmtId="0" fontId="9" fillId="32" borderId="28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 wrapText="1"/>
    </xf>
    <xf numFmtId="3" fontId="9" fillId="32" borderId="29" xfId="0" applyNumberFormat="1" applyFont="1" applyFill="1" applyBorder="1" applyAlignment="1">
      <alignment/>
    </xf>
    <xf numFmtId="3" fontId="9" fillId="33" borderId="14" xfId="0" applyNumberFormat="1" applyFont="1" applyFill="1" applyBorder="1" applyAlignment="1">
      <alignment/>
    </xf>
    <xf numFmtId="3" fontId="9" fillId="32" borderId="16" xfId="0" applyNumberFormat="1" applyFont="1" applyFill="1" applyBorder="1" applyAlignment="1">
      <alignment/>
    </xf>
    <xf numFmtId="3" fontId="9" fillId="33" borderId="40" xfId="0" applyNumberFormat="1" applyFont="1" applyFill="1" applyBorder="1" applyAlignment="1">
      <alignment horizontal="right" vertical="center"/>
    </xf>
    <xf numFmtId="3" fontId="10" fillId="0" borderId="40" xfId="0" applyNumberFormat="1" applyFont="1" applyBorder="1" applyAlignment="1">
      <alignment horizontal="right" vertical="center"/>
    </xf>
    <xf numFmtId="0" fontId="10" fillId="0" borderId="5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left" vertical="center" wrapText="1"/>
    </xf>
    <xf numFmtId="3" fontId="10" fillId="0" borderId="23" xfId="0" applyNumberFormat="1" applyFont="1" applyBorder="1" applyAlignment="1">
      <alignment/>
    </xf>
    <xf numFmtId="3" fontId="10" fillId="0" borderId="45" xfId="0" applyNumberFormat="1" applyFont="1" applyBorder="1" applyAlignment="1">
      <alignment horizontal="right" vertical="center"/>
    </xf>
    <xf numFmtId="3" fontId="9" fillId="32" borderId="53" xfId="0" applyNumberFormat="1" applyFont="1" applyFill="1" applyBorder="1" applyAlignment="1" quotePrefix="1">
      <alignment horizontal="right" vertical="center"/>
    </xf>
    <xf numFmtId="3" fontId="8" fillId="0" borderId="23" xfId="0" applyNumberFormat="1" applyFont="1" applyBorder="1" applyAlignment="1">
      <alignment horizontal="right"/>
    </xf>
    <xf numFmtId="3" fontId="9" fillId="32" borderId="53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3" fontId="8" fillId="0" borderId="14" xfId="0" applyNumberFormat="1" applyFont="1" applyBorder="1" applyAlignment="1">
      <alignment/>
    </xf>
    <xf numFmtId="3" fontId="9" fillId="32" borderId="16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/>
    </xf>
    <xf numFmtId="0" fontId="10" fillId="0" borderId="5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right" vertical="center" wrapText="1"/>
    </xf>
    <xf numFmtId="0" fontId="10" fillId="33" borderId="14" xfId="0" applyFont="1" applyFill="1" applyBorder="1" applyAlignment="1">
      <alignment horizontal="right" vertical="center" wrapText="1"/>
    </xf>
    <xf numFmtId="3" fontId="7" fillId="32" borderId="16" xfId="0" applyNumberFormat="1" applyFont="1" applyFill="1" applyBorder="1" applyAlignment="1">
      <alignment horizontal="right" vertical="center" wrapText="1"/>
    </xf>
    <xf numFmtId="3" fontId="13" fillId="0" borderId="54" xfId="0" applyNumberFormat="1" applyFont="1" applyBorder="1" applyAlignment="1" quotePrefix="1">
      <alignment horizontal="center" vertical="center" wrapText="1"/>
    </xf>
    <xf numFmtId="3" fontId="9" fillId="34" borderId="23" xfId="0" applyNumberFormat="1" applyFont="1" applyFill="1" applyBorder="1" applyAlignment="1">
      <alignment horizontal="right" vertical="center"/>
    </xf>
    <xf numFmtId="3" fontId="9" fillId="34" borderId="45" xfId="0" applyNumberFormat="1" applyFont="1" applyFill="1" applyBorder="1" applyAlignment="1">
      <alignment horizontal="right" vertical="center"/>
    </xf>
    <xf numFmtId="3" fontId="10" fillId="32" borderId="14" xfId="0" applyNumberFormat="1" applyFont="1" applyFill="1" applyBorder="1" applyAlignment="1">
      <alignment vertical="center"/>
    </xf>
    <xf numFmtId="49" fontId="8" fillId="0" borderId="55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right" vertical="center"/>
    </xf>
    <xf numFmtId="3" fontId="9" fillId="0" borderId="53" xfId="0" applyNumberFormat="1" applyFont="1" applyBorder="1" applyAlignment="1">
      <alignment horizontal="right" vertical="center"/>
    </xf>
    <xf numFmtId="49" fontId="8" fillId="0" borderId="56" xfId="0" applyNumberFormat="1" applyFont="1" applyBorder="1" applyAlignment="1">
      <alignment vertical="center"/>
    </xf>
    <xf numFmtId="49" fontId="8" fillId="0" borderId="57" xfId="0" applyNumberFormat="1" applyFont="1" applyBorder="1" applyAlignment="1">
      <alignment vertical="center"/>
    </xf>
    <xf numFmtId="0" fontId="8" fillId="0" borderId="58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vertical="center"/>
    </xf>
    <xf numFmtId="49" fontId="8" fillId="0" borderId="3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 wrapText="1"/>
    </xf>
    <xf numFmtId="49" fontId="8" fillId="0" borderId="60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3" fontId="9" fillId="0" borderId="61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vertical="center"/>
    </xf>
    <xf numFmtId="49" fontId="8" fillId="0" borderId="49" xfId="0" applyNumberFormat="1" applyFont="1" applyBorder="1" applyAlignment="1">
      <alignment vertical="center"/>
    </xf>
    <xf numFmtId="49" fontId="8" fillId="0" borderId="62" xfId="0" applyNumberFormat="1" applyFont="1" applyBorder="1" applyAlignment="1">
      <alignment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63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" fontId="9" fillId="0" borderId="64" xfId="0" applyNumberFormat="1" applyFont="1" applyBorder="1" applyAlignment="1">
      <alignment horizontal="right" vertical="center"/>
    </xf>
    <xf numFmtId="0" fontId="8" fillId="0" borderId="65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66" xfId="0" applyNumberFormat="1" applyFont="1" applyBorder="1" applyAlignment="1">
      <alignment horizontal="right" vertical="center"/>
    </xf>
    <xf numFmtId="3" fontId="8" fillId="0" borderId="67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41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48" xfId="0" applyNumberFormat="1" applyFont="1" applyBorder="1" applyAlignment="1">
      <alignment horizontal="right" vertical="center"/>
    </xf>
    <xf numFmtId="3" fontId="9" fillId="0" borderId="41" xfId="0" applyNumberFormat="1" applyFont="1" applyBorder="1" applyAlignment="1">
      <alignment horizontal="right" vertical="center"/>
    </xf>
    <xf numFmtId="3" fontId="9" fillId="0" borderId="48" xfId="0" applyNumberFormat="1" applyFont="1" applyBorder="1" applyAlignment="1">
      <alignment horizontal="right" vertical="center"/>
    </xf>
    <xf numFmtId="49" fontId="7" fillId="0" borderId="63" xfId="0" applyNumberFormat="1" applyFont="1" applyBorder="1" applyAlignment="1">
      <alignment horizontal="right" vertical="center"/>
    </xf>
    <xf numFmtId="0" fontId="8" fillId="0" borderId="58" xfId="0" applyNumberFormat="1" applyFont="1" applyBorder="1" applyAlignment="1">
      <alignment horizontal="right"/>
    </xf>
    <xf numFmtId="0" fontId="8" fillId="0" borderId="65" xfId="0" applyNumberFormat="1" applyFont="1" applyBorder="1" applyAlignment="1">
      <alignment horizontal="right"/>
    </xf>
    <xf numFmtId="3" fontId="8" fillId="0" borderId="61" xfId="0" applyNumberFormat="1" applyFont="1" applyBorder="1" applyAlignment="1">
      <alignment horizontal="right" vertical="center"/>
    </xf>
    <xf numFmtId="0" fontId="8" fillId="0" borderId="58" xfId="0" applyNumberFormat="1" applyFont="1" applyBorder="1" applyAlignment="1">
      <alignment horizontal="right" vertical="center"/>
    </xf>
    <xf numFmtId="0" fontId="8" fillId="0" borderId="65" xfId="0" applyNumberFormat="1" applyFont="1" applyBorder="1" applyAlignment="1">
      <alignment horizontal="right" vertical="center"/>
    </xf>
    <xf numFmtId="3" fontId="8" fillId="0" borderId="54" xfId="0" applyNumberFormat="1" applyFont="1" applyBorder="1" applyAlignment="1">
      <alignment horizontal="right" vertical="center"/>
    </xf>
    <xf numFmtId="3" fontId="8" fillId="0" borderId="68" xfId="0" applyNumberFormat="1" applyFont="1" applyBorder="1" applyAlignment="1">
      <alignment horizontal="right" vertical="center"/>
    </xf>
    <xf numFmtId="3" fontId="8" fillId="0" borderId="69" xfId="0" applyNumberFormat="1" applyFont="1" applyBorder="1" applyAlignment="1">
      <alignment horizontal="right" vertical="center"/>
    </xf>
    <xf numFmtId="3" fontId="9" fillId="0" borderId="60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/>
    </xf>
    <xf numFmtId="3" fontId="9" fillId="0" borderId="44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9" fillId="0" borderId="54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left" vertical="center"/>
    </xf>
    <xf numFmtId="3" fontId="18" fillId="0" borderId="12" xfId="0" applyNumberFormat="1" applyFont="1" applyBorder="1" applyAlignment="1">
      <alignment horizontal="right" vertical="center"/>
    </xf>
    <xf numFmtId="3" fontId="9" fillId="34" borderId="26" xfId="0" applyNumberFormat="1" applyFont="1" applyFill="1" applyBorder="1" applyAlignment="1">
      <alignment horizontal="right" vertical="center"/>
    </xf>
    <xf numFmtId="3" fontId="9" fillId="34" borderId="27" xfId="0" applyNumberFormat="1" applyFont="1" applyFill="1" applyBorder="1" applyAlignment="1">
      <alignment horizontal="right" vertical="center"/>
    </xf>
    <xf numFmtId="3" fontId="9" fillId="32" borderId="58" xfId="0" applyNumberFormat="1" applyFont="1" applyFill="1" applyBorder="1" applyAlignment="1">
      <alignment horizontal="right" vertical="center"/>
    </xf>
    <xf numFmtId="3" fontId="9" fillId="32" borderId="70" xfId="0" applyNumberFormat="1" applyFont="1" applyFill="1" applyBorder="1" applyAlignment="1">
      <alignment horizontal="right" vertical="center"/>
    </xf>
    <xf numFmtId="3" fontId="9" fillId="32" borderId="64" xfId="0" applyNumberFormat="1" applyFont="1" applyFill="1" applyBorder="1" applyAlignment="1">
      <alignment horizontal="right" vertical="center"/>
    </xf>
    <xf numFmtId="3" fontId="9" fillId="32" borderId="71" xfId="0" applyNumberFormat="1" applyFont="1" applyFill="1" applyBorder="1" applyAlignment="1">
      <alignment horizontal="right" vertical="center"/>
    </xf>
    <xf numFmtId="0" fontId="69" fillId="0" borderId="0" xfId="0" applyFont="1" applyAlignment="1">
      <alignment horizontal="center" vertical="center" wrapText="1"/>
    </xf>
    <xf numFmtId="3" fontId="9" fillId="0" borderId="57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vertical="center" wrapText="1"/>
    </xf>
    <xf numFmtId="3" fontId="9" fillId="0" borderId="32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vertical="center" wrapText="1"/>
    </xf>
    <xf numFmtId="3" fontId="9" fillId="0" borderId="48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center"/>
    </xf>
    <xf numFmtId="0" fontId="10" fillId="34" borderId="25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 wrapText="1"/>
    </xf>
    <xf numFmtId="3" fontId="10" fillId="34" borderId="33" xfId="0" applyNumberFormat="1" applyFont="1" applyFill="1" applyBorder="1" applyAlignment="1">
      <alignment horizontal="right" vertical="center" wrapText="1"/>
    </xf>
    <xf numFmtId="3" fontId="10" fillId="34" borderId="35" xfId="0" applyNumberFormat="1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3" fontId="8" fillId="0" borderId="18" xfId="0" applyNumberFormat="1" applyFont="1" applyBorder="1" applyAlignment="1">
      <alignment/>
    </xf>
    <xf numFmtId="3" fontId="10" fillId="0" borderId="18" xfId="0" applyNumberFormat="1" applyFont="1" applyFill="1" applyBorder="1" applyAlignment="1">
      <alignment horizontal="right" vertical="center"/>
    </xf>
    <xf numFmtId="0" fontId="13" fillId="32" borderId="25" xfId="0" applyNumberFormat="1" applyFont="1" applyFill="1" applyBorder="1" applyAlignment="1" quotePrefix="1">
      <alignment horizontal="center" vertical="center" wrapText="1"/>
    </xf>
    <xf numFmtId="3" fontId="10" fillId="33" borderId="23" xfId="0" applyNumberFormat="1" applyFont="1" applyFill="1" applyBorder="1" applyAlignment="1">
      <alignment horizontal="right" vertical="center"/>
    </xf>
    <xf numFmtId="3" fontId="9" fillId="33" borderId="46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3" fontId="5" fillId="32" borderId="12" xfId="0" applyNumberFormat="1" applyFont="1" applyFill="1" applyBorder="1" applyAlignment="1" quotePrefix="1">
      <alignment horizontal="center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left" vertical="center"/>
    </xf>
    <xf numFmtId="3" fontId="18" fillId="32" borderId="14" xfId="0" applyNumberFormat="1" applyFont="1" applyFill="1" applyBorder="1" applyAlignment="1">
      <alignment horizontal="right" vertical="center" wrapText="1"/>
    </xf>
    <xf numFmtId="0" fontId="10" fillId="34" borderId="14" xfId="0" applyFont="1" applyFill="1" applyBorder="1" applyAlignment="1">
      <alignment horizontal="left" vertical="center"/>
    </xf>
    <xf numFmtId="3" fontId="10" fillId="34" borderId="14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center"/>
    </xf>
    <xf numFmtId="3" fontId="18" fillId="32" borderId="11" xfId="0" applyNumberFormat="1" applyFont="1" applyFill="1" applyBorder="1" applyAlignment="1">
      <alignment horizontal="right" vertical="center" wrapText="1"/>
    </xf>
    <xf numFmtId="0" fontId="10" fillId="0" borderId="18" xfId="0" applyFont="1" applyBorder="1" applyAlignment="1">
      <alignment horizontal="left" vertical="center"/>
    </xf>
    <xf numFmtId="0" fontId="18" fillId="36" borderId="12" xfId="0" applyFont="1" applyFill="1" applyBorder="1" applyAlignment="1">
      <alignment horizontal="left" vertical="center"/>
    </xf>
    <xf numFmtId="0" fontId="18" fillId="36" borderId="12" xfId="0" applyFont="1" applyFill="1" applyBorder="1" applyAlignment="1">
      <alignment horizontal="left" vertical="center" wrapText="1"/>
    </xf>
    <xf numFmtId="3" fontId="9" fillId="36" borderId="12" xfId="0" applyNumberFormat="1" applyFont="1" applyFill="1" applyBorder="1" applyAlignment="1">
      <alignment horizontal="right" vertical="center"/>
    </xf>
    <xf numFmtId="0" fontId="18" fillId="36" borderId="12" xfId="0" applyFont="1" applyFill="1" applyBorder="1" applyAlignment="1">
      <alignment horizontal="left" vertical="center"/>
    </xf>
    <xf numFmtId="0" fontId="18" fillId="36" borderId="12" xfId="0" applyFont="1" applyFill="1" applyBorder="1" applyAlignment="1">
      <alignment horizontal="left" vertical="center" wrapText="1"/>
    </xf>
    <xf numFmtId="3" fontId="18" fillId="36" borderId="12" xfId="0" applyNumberFormat="1" applyFont="1" applyFill="1" applyBorder="1" applyAlignment="1">
      <alignment horizontal="right" vertical="center" wrapText="1"/>
    </xf>
    <xf numFmtId="3" fontId="18" fillId="36" borderId="12" xfId="0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left" vertical="center" wrapText="1"/>
    </xf>
    <xf numFmtId="3" fontId="18" fillId="33" borderId="14" xfId="0" applyNumberFormat="1" applyFont="1" applyFill="1" applyBorder="1" applyAlignment="1">
      <alignment horizontal="right" vertical="center" wrapText="1"/>
    </xf>
    <xf numFmtId="0" fontId="10" fillId="33" borderId="14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3" fontId="9" fillId="34" borderId="11" xfId="0" applyNumberFormat="1" applyFont="1" applyFill="1" applyBorder="1" applyAlignment="1">
      <alignment horizontal="right" vertical="center"/>
    </xf>
    <xf numFmtId="3" fontId="9" fillId="34" borderId="19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horizontal="right" vertical="center"/>
    </xf>
    <xf numFmtId="3" fontId="9" fillId="34" borderId="12" xfId="0" applyNumberFormat="1" applyFont="1" applyFill="1" applyBorder="1" applyAlignment="1">
      <alignment horizontal="right" vertical="center"/>
    </xf>
    <xf numFmtId="3" fontId="19" fillId="36" borderId="12" xfId="0" applyNumberFormat="1" applyFont="1" applyFill="1" applyBorder="1" applyAlignment="1">
      <alignment horizontal="center" vertical="center" wrapText="1"/>
    </xf>
    <xf numFmtId="3" fontId="18" fillId="36" borderId="12" xfId="0" applyNumberFormat="1" applyFont="1" applyFill="1" applyBorder="1" applyAlignment="1">
      <alignment horizontal="right" vertical="center"/>
    </xf>
    <xf numFmtId="3" fontId="9" fillId="32" borderId="11" xfId="0" applyNumberFormat="1" applyFont="1" applyFill="1" applyBorder="1" applyAlignment="1">
      <alignment horizontal="right" vertical="center"/>
    </xf>
    <xf numFmtId="3" fontId="10" fillId="0" borderId="18" xfId="0" applyNumberFormat="1" applyFont="1" applyBorder="1" applyAlignment="1">
      <alignment horizontal="left" vertical="center" wrapText="1"/>
    </xf>
    <xf numFmtId="0" fontId="9" fillId="32" borderId="10" xfId="0" applyNumberFormat="1" applyFont="1" applyFill="1" applyBorder="1" applyAlignment="1">
      <alignment horizontal="left" vertical="center"/>
    </xf>
    <xf numFmtId="3" fontId="9" fillId="32" borderId="11" xfId="0" applyNumberFormat="1" applyFont="1" applyFill="1" applyBorder="1" applyAlignment="1">
      <alignment horizontal="left" vertical="center" wrapText="1"/>
    </xf>
    <xf numFmtId="3" fontId="10" fillId="32" borderId="11" xfId="0" applyNumberFormat="1" applyFont="1" applyFill="1" applyBorder="1" applyAlignment="1">
      <alignment horizontal="right" vertical="center"/>
    </xf>
    <xf numFmtId="0" fontId="18" fillId="36" borderId="12" xfId="0" applyNumberFormat="1" applyFont="1" applyFill="1" applyBorder="1" applyAlignment="1">
      <alignment horizontal="left" vertical="center"/>
    </xf>
    <xf numFmtId="3" fontId="18" fillId="36" borderId="12" xfId="0" applyNumberFormat="1" applyFont="1" applyFill="1" applyBorder="1" applyAlignment="1">
      <alignment horizontal="left" vertical="center" wrapText="1"/>
    </xf>
    <xf numFmtId="3" fontId="10" fillId="33" borderId="11" xfId="0" applyNumberFormat="1" applyFont="1" applyFill="1" applyBorder="1" applyAlignment="1">
      <alignment horizontal="right" vertical="center"/>
    </xf>
    <xf numFmtId="3" fontId="10" fillId="33" borderId="19" xfId="0" applyNumberFormat="1" applyFont="1" applyFill="1" applyBorder="1" applyAlignment="1">
      <alignment horizontal="right" vertical="center"/>
    </xf>
    <xf numFmtId="3" fontId="9" fillId="32" borderId="19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left" vertical="center" wrapText="1"/>
    </xf>
    <xf numFmtId="0" fontId="9" fillId="33" borderId="55" xfId="0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right" vertical="center"/>
    </xf>
    <xf numFmtId="3" fontId="9" fillId="33" borderId="43" xfId="0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right" vertical="center"/>
    </xf>
    <xf numFmtId="3" fontId="9" fillId="33" borderId="51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left" vertical="center"/>
    </xf>
    <xf numFmtId="3" fontId="9" fillId="33" borderId="33" xfId="0" applyNumberFormat="1" applyFont="1" applyFill="1" applyBorder="1" applyAlignment="1">
      <alignment horizontal="right" vertical="center" wrapText="1"/>
    </xf>
    <xf numFmtId="0" fontId="9" fillId="33" borderId="25" xfId="0" applyFont="1" applyFill="1" applyBorder="1" applyAlignment="1">
      <alignment horizontal="left" vertical="center"/>
    </xf>
    <xf numFmtId="3" fontId="10" fillId="0" borderId="14" xfId="0" applyNumberFormat="1" applyFont="1" applyBorder="1" applyAlignment="1">
      <alignment horizontal="right" wrapText="1"/>
    </xf>
    <xf numFmtId="3" fontId="10" fillId="0" borderId="14" xfId="0" applyNumberFormat="1" applyFont="1" applyBorder="1" applyAlignment="1">
      <alignment horizontal="right" vertical="center" wrapText="1"/>
    </xf>
    <xf numFmtId="3" fontId="10" fillId="34" borderId="14" xfId="0" applyNumberFormat="1" applyFont="1" applyFill="1" applyBorder="1" applyAlignment="1">
      <alignment horizontal="right" vertical="center" wrapText="1"/>
    </xf>
    <xf numFmtId="3" fontId="10" fillId="34" borderId="14" xfId="0" applyNumberFormat="1" applyFont="1" applyFill="1" applyBorder="1" applyAlignment="1">
      <alignment/>
    </xf>
    <xf numFmtId="3" fontId="10" fillId="0" borderId="14" xfId="0" applyNumberFormat="1" applyFont="1" applyBorder="1" applyAlignment="1" quotePrefix="1">
      <alignment horizontal="right"/>
    </xf>
    <xf numFmtId="3" fontId="10" fillId="0" borderId="14" xfId="0" applyNumberFormat="1" applyFont="1" applyBorder="1" applyAlignment="1" quotePrefix="1">
      <alignment/>
    </xf>
    <xf numFmtId="3" fontId="10" fillId="0" borderId="23" xfId="0" applyNumberFormat="1" applyFont="1" applyBorder="1" applyAlignment="1" quotePrefix="1">
      <alignment horizontal="right"/>
    </xf>
    <xf numFmtId="3" fontId="10" fillId="0" borderId="23" xfId="0" applyNumberFormat="1" applyFont="1" applyBorder="1" applyAlignment="1" quotePrefix="1">
      <alignment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right" vertical="center" wrapText="1"/>
    </xf>
    <xf numFmtId="3" fontId="9" fillId="34" borderId="46" xfId="0" applyNumberFormat="1" applyFont="1" applyFill="1" applyBorder="1" applyAlignment="1">
      <alignment horizontal="right" vertical="center"/>
    </xf>
    <xf numFmtId="3" fontId="10" fillId="0" borderId="29" xfId="0" applyNumberFormat="1" applyFont="1" applyBorder="1" applyAlignment="1">
      <alignment/>
    </xf>
    <xf numFmtId="3" fontId="10" fillId="0" borderId="29" xfId="0" applyNumberFormat="1" applyFont="1" applyFill="1" applyBorder="1" applyAlignment="1">
      <alignment horizontal="right" vertical="center"/>
    </xf>
    <xf numFmtId="3" fontId="10" fillId="33" borderId="29" xfId="0" applyNumberFormat="1" applyFont="1" applyFill="1" applyBorder="1" applyAlignment="1">
      <alignment/>
    </xf>
    <xf numFmtId="0" fontId="13" fillId="0" borderId="12" xfId="0" applyNumberFormat="1" applyFont="1" applyBorder="1" applyAlignment="1" quotePrefix="1">
      <alignment horizontal="center" vertical="center" wrapText="1"/>
    </xf>
    <xf numFmtId="0" fontId="20" fillId="0" borderId="44" xfId="0" applyNumberFormat="1" applyFont="1" applyFill="1" applyBorder="1" applyAlignment="1" applyProtection="1" quotePrefix="1">
      <alignment horizontal="left" wrapText="1"/>
      <protection/>
    </xf>
    <xf numFmtId="0" fontId="22" fillId="37" borderId="12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left" wrapText="1"/>
      <protection/>
    </xf>
    <xf numFmtId="0" fontId="0" fillId="0" borderId="12" xfId="0" applyBorder="1" applyAlignment="1">
      <alignment/>
    </xf>
    <xf numFmtId="0" fontId="20" fillId="0" borderId="12" xfId="0" applyFont="1" applyFill="1" applyBorder="1" applyAlignment="1" quotePrefix="1">
      <alignment horizontal="left"/>
    </xf>
    <xf numFmtId="0" fontId="20" fillId="37" borderId="12" xfId="0" applyNumberFormat="1" applyFont="1" applyFill="1" applyBorder="1" applyAlignment="1" applyProtection="1">
      <alignment horizontal="left" wrapText="1"/>
      <protection/>
    </xf>
    <xf numFmtId="0" fontId="21" fillId="37" borderId="12" xfId="0" applyNumberFormat="1" applyFont="1" applyFill="1" applyBorder="1" applyAlignment="1" applyProtection="1">
      <alignment wrapText="1"/>
      <protection/>
    </xf>
    <xf numFmtId="0" fontId="20" fillId="0" borderId="12" xfId="0" applyNumberFormat="1" applyFont="1" applyFill="1" applyBorder="1" applyAlignment="1" applyProtection="1" quotePrefix="1">
      <alignment horizontal="left" wrapText="1"/>
      <protection/>
    </xf>
    <xf numFmtId="0" fontId="21" fillId="0" borderId="12" xfId="0" applyNumberFormat="1" applyFont="1" applyFill="1" applyBorder="1" applyAlignment="1" applyProtection="1">
      <alignment wrapText="1"/>
      <protection/>
    </xf>
    <xf numFmtId="0" fontId="20" fillId="0" borderId="12" xfId="0" applyFont="1" applyBorder="1" applyAlignment="1" quotePrefix="1">
      <alignment horizontal="left"/>
    </xf>
    <xf numFmtId="0" fontId="20" fillId="37" borderId="12" xfId="0" applyNumberFormat="1" applyFont="1" applyFill="1" applyBorder="1" applyAlignment="1" applyProtection="1" quotePrefix="1">
      <alignment horizontal="left" wrapText="1"/>
      <protection/>
    </xf>
    <xf numFmtId="0" fontId="0" fillId="0" borderId="12" xfId="0" applyBorder="1" applyAlignment="1">
      <alignment/>
    </xf>
    <xf numFmtId="0" fontId="22" fillId="33" borderId="12" xfId="0" applyNumberFormat="1" applyFont="1" applyFill="1" applyBorder="1" applyAlignment="1" applyProtection="1">
      <alignment horizontal="left" wrapText="1"/>
      <protection/>
    </xf>
    <xf numFmtId="0" fontId="0" fillId="37" borderId="12" xfId="0" applyFill="1" applyBorder="1" applyAlignment="1">
      <alignment/>
    </xf>
    <xf numFmtId="0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 quotePrefix="1">
      <alignment horizontal="center" vertical="center" wrapText="1"/>
    </xf>
    <xf numFmtId="0" fontId="7" fillId="0" borderId="12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2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0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7" fillId="0" borderId="22" xfId="0" applyNumberFormat="1" applyFont="1" applyBorder="1" applyAlignment="1" quotePrefix="1">
      <alignment horizontal="center" vertical="center" wrapText="1"/>
    </xf>
    <xf numFmtId="3" fontId="7" fillId="0" borderId="53" xfId="0" applyNumberFormat="1" applyFont="1" applyBorder="1" applyAlignment="1" quotePrefix="1">
      <alignment horizontal="center" vertical="center" wrapText="1"/>
    </xf>
    <xf numFmtId="0" fontId="13" fillId="0" borderId="12" xfId="0" applyNumberFormat="1" applyFont="1" applyBorder="1" applyAlignment="1" quotePrefix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7" fillId="0" borderId="22" xfId="0" applyNumberFormat="1" applyFont="1" applyBorder="1" applyAlignment="1" quotePrefix="1">
      <alignment horizontal="center" vertical="center" wrapText="1"/>
    </xf>
    <xf numFmtId="0" fontId="7" fillId="0" borderId="53" xfId="0" applyNumberFormat="1" applyFont="1" applyBorder="1" applyAlignment="1" quotePrefix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 quotePrefix="1">
      <alignment horizontal="center" vertical="center" wrapText="1"/>
    </xf>
    <xf numFmtId="3" fontId="5" fillId="0" borderId="4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 quotePrefix="1">
      <alignment horizontal="center" vertical="center"/>
    </xf>
    <xf numFmtId="0" fontId="9" fillId="32" borderId="53" xfId="0" applyNumberFormat="1" applyFont="1" applyFill="1" applyBorder="1" applyAlignment="1" quotePrefix="1">
      <alignment horizontal="center" vertical="center"/>
    </xf>
    <xf numFmtId="3" fontId="9" fillId="32" borderId="72" xfId="0" applyNumberFormat="1" applyFont="1" applyFill="1" applyBorder="1" applyAlignment="1" quotePrefix="1">
      <alignment horizontal="center" vertical="center"/>
    </xf>
    <xf numFmtId="3" fontId="9" fillId="32" borderId="29" xfId="0" applyNumberFormat="1" applyFont="1" applyFill="1" applyBorder="1" applyAlignment="1" quotePrefix="1">
      <alignment horizontal="center" vertical="center"/>
    </xf>
    <xf numFmtId="3" fontId="6" fillId="38" borderId="0" xfId="0" applyNumberFormat="1" applyFont="1" applyFill="1" applyAlignment="1">
      <alignment horizontal="center"/>
    </xf>
    <xf numFmtId="49" fontId="9" fillId="32" borderId="44" xfId="0" applyNumberFormat="1" applyFont="1" applyFill="1" applyBorder="1" applyAlignment="1" quotePrefix="1">
      <alignment horizontal="left" vertical="center" wrapText="1"/>
    </xf>
    <xf numFmtId="49" fontId="9" fillId="32" borderId="17" xfId="0" applyNumberFormat="1" applyFont="1" applyFill="1" applyBorder="1" applyAlignment="1" quotePrefix="1">
      <alignment horizontal="left" vertical="center" wrapText="1"/>
    </xf>
    <xf numFmtId="3" fontId="68" fillId="0" borderId="0" xfId="0" applyNumberFormat="1" applyFont="1" applyAlignment="1" quotePrefix="1">
      <alignment horizontal="left" vertical="center" wrapText="1"/>
    </xf>
    <xf numFmtId="0" fontId="13" fillId="0" borderId="54" xfId="0" applyNumberFormat="1" applyFont="1" applyBorder="1" applyAlignment="1" quotePrefix="1">
      <alignment horizontal="center" vertical="center" wrapText="1"/>
    </xf>
    <xf numFmtId="0" fontId="13" fillId="0" borderId="73" xfId="0" applyNumberFormat="1" applyFont="1" applyBorder="1" applyAlignment="1" quotePrefix="1">
      <alignment horizontal="center" vertical="center" wrapText="1"/>
    </xf>
    <xf numFmtId="3" fontId="9" fillId="32" borderId="60" xfId="0" applyNumberFormat="1" applyFont="1" applyFill="1" applyBorder="1" applyAlignment="1" quotePrefix="1">
      <alignment horizontal="center" vertical="center"/>
    </xf>
    <xf numFmtId="3" fontId="9" fillId="32" borderId="5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Alignment="1" quotePrefix="1">
      <alignment horizontal="left" vertical="center" wrapText="1"/>
    </xf>
    <xf numFmtId="3" fontId="9" fillId="32" borderId="44" xfId="0" applyNumberFormat="1" applyFont="1" applyFill="1" applyBorder="1" applyAlignment="1" quotePrefix="1">
      <alignment horizontal="left" vertical="center" wrapText="1"/>
    </xf>
    <xf numFmtId="3" fontId="9" fillId="32" borderId="17" xfId="0" applyNumberFormat="1" applyFont="1" applyFill="1" applyBorder="1" applyAlignment="1" quotePrefix="1">
      <alignment horizontal="left" vertical="center" wrapText="1"/>
    </xf>
    <xf numFmtId="49" fontId="9" fillId="32" borderId="44" xfId="0" applyNumberFormat="1" applyFont="1" applyFill="1" applyBorder="1" applyAlignment="1" quotePrefix="1">
      <alignment horizontal="center" vertical="center" wrapText="1"/>
    </xf>
    <xf numFmtId="49" fontId="9" fillId="32" borderId="17" xfId="0" applyNumberFormat="1" applyFont="1" applyFill="1" applyBorder="1" applyAlignment="1" quotePrefix="1">
      <alignment horizontal="center" vertical="center" wrapText="1"/>
    </xf>
    <xf numFmtId="3" fontId="9" fillId="0" borderId="44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 quotePrefix="1">
      <alignment horizontal="center" vertical="center" wrapText="1"/>
    </xf>
    <xf numFmtId="0" fontId="13" fillId="0" borderId="17" xfId="0" applyNumberFormat="1" applyFont="1" applyBorder="1" applyAlignment="1" quotePrefix="1">
      <alignment horizontal="center" vertical="center" wrapText="1"/>
    </xf>
    <xf numFmtId="3" fontId="5" fillId="32" borderId="12" xfId="0" applyNumberFormat="1" applyFont="1" applyFill="1" applyBorder="1" applyAlignment="1" quotePrefix="1">
      <alignment horizontal="center" vertical="center"/>
    </xf>
    <xf numFmtId="3" fontId="71" fillId="0" borderId="0" xfId="0" applyNumberFormat="1" applyFont="1" applyAlignment="1">
      <alignment horizontal="center" vertical="center"/>
    </xf>
    <xf numFmtId="3" fontId="71" fillId="0" borderId="0" xfId="0" applyNumberFormat="1" applyFont="1" applyAlignment="1">
      <alignment horizontal="center"/>
    </xf>
    <xf numFmtId="3" fontId="7" fillId="0" borderId="54" xfId="0" applyNumberFormat="1" applyFont="1" applyBorder="1" applyAlignment="1">
      <alignment horizontal="center" vertical="center" wrapText="1"/>
    </xf>
    <xf numFmtId="3" fontId="7" fillId="0" borderId="60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49" fontId="9" fillId="0" borderId="64" xfId="0" applyNumberFormat="1" applyFont="1" applyBorder="1" applyAlignment="1">
      <alignment horizontal="right" vertical="center"/>
    </xf>
    <xf numFmtId="49" fontId="9" fillId="0" borderId="71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49" fontId="9" fillId="0" borderId="53" xfId="0" applyNumberFormat="1" applyFont="1" applyBorder="1" applyAlignment="1">
      <alignment horizontal="right" vertical="center"/>
    </xf>
    <xf numFmtId="49" fontId="9" fillId="0" borderId="44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6" fillId="39" borderId="0" xfId="0" applyNumberFormat="1" applyFont="1" applyFill="1" applyAlignment="1">
      <alignment horizontal="center" vertical="center"/>
    </xf>
    <xf numFmtId="49" fontId="9" fillId="32" borderId="12" xfId="0" applyNumberFormat="1" applyFont="1" applyFill="1" applyBorder="1" applyAlignment="1" quotePrefix="1">
      <alignment horizontal="left" vertical="center"/>
    </xf>
    <xf numFmtId="3" fontId="9" fillId="32" borderId="44" xfId="0" applyNumberFormat="1" applyFont="1" applyFill="1" applyBorder="1" applyAlignment="1" quotePrefix="1">
      <alignment horizontal="left" vertical="center"/>
    </xf>
    <xf numFmtId="3" fontId="9" fillId="32" borderId="17" xfId="0" applyNumberFormat="1" applyFont="1" applyFill="1" applyBorder="1" applyAlignment="1" quotePrefix="1">
      <alignment horizontal="left" vertical="center"/>
    </xf>
    <xf numFmtId="49" fontId="9" fillId="32" borderId="44" xfId="0" applyNumberFormat="1" applyFont="1" applyFill="1" applyBorder="1" applyAlignment="1" quotePrefix="1">
      <alignment horizontal="left" vertical="center"/>
    </xf>
    <xf numFmtId="49" fontId="9" fillId="32" borderId="17" xfId="0" applyNumberFormat="1" applyFont="1" applyFill="1" applyBorder="1" applyAlignment="1" quotePrefix="1">
      <alignment horizontal="left" vertical="center"/>
    </xf>
    <xf numFmtId="3" fontId="71" fillId="0" borderId="0" xfId="0" applyNumberFormat="1" applyFont="1" applyBorder="1" applyAlignment="1" quotePrefix="1">
      <alignment horizontal="center" vertical="center"/>
    </xf>
    <xf numFmtId="3" fontId="7" fillId="0" borderId="73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 quotePrefix="1">
      <alignment horizontal="center"/>
    </xf>
    <xf numFmtId="3" fontId="5" fillId="0" borderId="17" xfId="0" applyNumberFormat="1" applyFont="1" applyBorder="1" applyAlignment="1" quotePrefix="1">
      <alignment horizontal="center"/>
    </xf>
    <xf numFmtId="3" fontId="9" fillId="0" borderId="61" xfId="0" applyNumberFormat="1" applyFont="1" applyBorder="1" applyAlignment="1" quotePrefix="1">
      <alignment horizontal="left" vertical="center" wrapText="1"/>
    </xf>
    <xf numFmtId="3" fontId="71" fillId="0" borderId="0" xfId="0" applyNumberFormat="1" applyFont="1" applyAlignment="1" quotePrefix="1">
      <alignment horizontal="center" vertical="center"/>
    </xf>
    <xf numFmtId="3" fontId="9" fillId="0" borderId="44" xfId="0" applyNumberFormat="1" applyFont="1" applyBorder="1" applyAlignment="1" quotePrefix="1">
      <alignment horizontal="center" vertical="center"/>
    </xf>
    <xf numFmtId="3" fontId="9" fillId="0" borderId="17" xfId="0" applyNumberFormat="1" applyFont="1" applyBorder="1" applyAlignment="1" quotePrefix="1">
      <alignment horizontal="center" vertical="center"/>
    </xf>
    <xf numFmtId="4" fontId="0" fillId="0" borderId="12" xfId="0" applyNumberFormat="1" applyBorder="1" applyAlignment="1">
      <alignment/>
    </xf>
    <xf numFmtId="4" fontId="0" fillId="0" borderId="12" xfId="0" applyNumberFormat="1" applyFont="1" applyFill="1" applyBorder="1" applyAlignment="1" applyProtection="1">
      <alignment/>
      <protection/>
    </xf>
    <xf numFmtId="4" fontId="21" fillId="37" borderId="12" xfId="0" applyNumberFormat="1" applyFont="1" applyFill="1" applyBorder="1" applyAlignment="1" applyProtection="1">
      <alignment wrapText="1"/>
      <protection/>
    </xf>
    <xf numFmtId="4" fontId="21" fillId="0" borderId="12" xfId="0" applyNumberFormat="1" applyFont="1" applyFill="1" applyBorder="1" applyAlignment="1" applyProtection="1">
      <alignment wrapText="1"/>
      <protection/>
    </xf>
    <xf numFmtId="4" fontId="0" fillId="0" borderId="12" xfId="0" applyNumberFormat="1" applyBorder="1" applyAlignment="1">
      <alignment/>
    </xf>
    <xf numFmtId="4" fontId="22" fillId="37" borderId="12" xfId="0" applyNumberFormat="1" applyFont="1" applyFill="1" applyBorder="1" applyAlignment="1" applyProtection="1">
      <alignment horizontal="left" wrapText="1"/>
      <protection/>
    </xf>
    <xf numFmtId="4" fontId="47" fillId="33" borderId="12" xfId="0" applyNumberFormat="1" applyFont="1" applyFill="1" applyBorder="1" applyAlignment="1" applyProtection="1">
      <alignment horizontal="right" wrapText="1"/>
      <protection/>
    </xf>
    <xf numFmtId="4" fontId="47" fillId="37" borderId="12" xfId="0" applyNumberFormat="1" applyFont="1" applyFill="1" applyBorder="1" applyAlignment="1" applyProtection="1">
      <alignment horizontal="right" wrapText="1"/>
      <protection/>
    </xf>
    <xf numFmtId="1" fontId="0" fillId="0" borderId="12" xfId="0" applyNumberFormat="1" applyBorder="1" applyAlignment="1">
      <alignment/>
    </xf>
    <xf numFmtId="1" fontId="0" fillId="37" borderId="12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0" fontId="10" fillId="34" borderId="18" xfId="0" applyFont="1" applyFill="1" applyBorder="1" applyAlignment="1">
      <alignment horizontal="right" vertical="center" wrapText="1"/>
    </xf>
    <xf numFmtId="0" fontId="10" fillId="34" borderId="23" xfId="0" applyFont="1" applyFill="1" applyBorder="1" applyAlignment="1">
      <alignment horizontal="right" vertical="center" wrapText="1"/>
    </xf>
    <xf numFmtId="3" fontId="10" fillId="34" borderId="11" xfId="0" applyNumberFormat="1" applyFont="1" applyFill="1" applyBorder="1" applyAlignment="1">
      <alignment horizontal="right" vertical="center"/>
    </xf>
    <xf numFmtId="49" fontId="8" fillId="0" borderId="53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3" fontId="9" fillId="0" borderId="64" xfId="0" applyNumberFormat="1" applyFont="1" applyBorder="1" applyAlignment="1">
      <alignment horizontal="right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0" zoomScalePageLayoutView="0" workbookViewId="0" topLeftCell="A1">
      <selection activeCell="F16" sqref="F16"/>
    </sheetView>
  </sheetViews>
  <sheetFormatPr defaultColWidth="9.140625" defaultRowHeight="12.75"/>
  <cols>
    <col min="1" max="1" width="73.00390625" style="0" customWidth="1"/>
    <col min="2" max="2" width="22.7109375" style="0" customWidth="1"/>
    <col min="3" max="3" width="18.7109375" style="0" customWidth="1"/>
    <col min="4" max="4" width="20.00390625" style="0" customWidth="1"/>
    <col min="5" max="5" width="18.57421875" style="0" customWidth="1"/>
    <col min="6" max="6" width="9.7109375" style="0" customWidth="1"/>
    <col min="7" max="7" width="10.7109375" style="0" customWidth="1"/>
    <col min="8" max="8" width="10.28125" style="0" customWidth="1"/>
  </cols>
  <sheetData>
    <row r="1" spans="1:7" ht="20.25">
      <c r="A1" s="511" t="s">
        <v>122</v>
      </c>
      <c r="B1" s="511"/>
      <c r="C1" s="511"/>
      <c r="D1" s="511"/>
      <c r="E1" s="511"/>
      <c r="F1" s="511"/>
      <c r="G1" s="511"/>
    </row>
    <row r="2" spans="1:7" ht="29.25" customHeight="1">
      <c r="A2" s="512" t="s">
        <v>262</v>
      </c>
      <c r="B2" s="513"/>
      <c r="C2" s="513"/>
      <c r="D2" s="513"/>
      <c r="E2" s="513"/>
      <c r="F2" s="513"/>
      <c r="G2" s="513"/>
    </row>
    <row r="3" spans="1:7" ht="18.75">
      <c r="A3" s="3"/>
      <c r="B3" s="397" t="s">
        <v>216</v>
      </c>
      <c r="D3" s="14"/>
      <c r="E3" s="14"/>
      <c r="F3" s="14"/>
      <c r="G3" s="14"/>
    </row>
    <row r="4" spans="3:9" ht="18.75">
      <c r="C4" s="3"/>
      <c r="D4" s="3"/>
      <c r="E4" s="397"/>
      <c r="F4" s="14"/>
      <c r="G4" s="14"/>
      <c r="H4" s="14"/>
      <c r="I4" s="14"/>
    </row>
    <row r="5" spans="1:9" ht="15.75">
      <c r="A5" s="509" t="s">
        <v>263</v>
      </c>
      <c r="B5" s="509"/>
      <c r="C5" s="509"/>
      <c r="D5" s="509"/>
      <c r="E5" s="509"/>
      <c r="F5" s="14"/>
      <c r="G5" s="14"/>
      <c r="H5" s="14"/>
      <c r="I5" s="14"/>
    </row>
    <row r="6" spans="1:5" ht="12.75">
      <c r="A6" s="506"/>
      <c r="B6" s="506"/>
      <c r="C6" s="506"/>
      <c r="D6" s="506"/>
      <c r="E6" s="506"/>
    </row>
    <row r="7" spans="1:5" ht="14.25" customHeight="1">
      <c r="A7" s="507"/>
      <c r="B7" s="508"/>
      <c r="C7" s="506"/>
      <c r="D7" s="506"/>
      <c r="E7" s="506"/>
    </row>
    <row r="8" spans="1:7" ht="45.75" customHeight="1">
      <c r="A8" s="505"/>
      <c r="B8" s="503" t="s">
        <v>227</v>
      </c>
      <c r="C8" s="504" t="s">
        <v>228</v>
      </c>
      <c r="D8" s="504" t="s">
        <v>229</v>
      </c>
      <c r="E8" s="504" t="s">
        <v>230</v>
      </c>
      <c r="F8" s="504" t="s">
        <v>71</v>
      </c>
      <c r="G8" s="504" t="s">
        <v>71</v>
      </c>
    </row>
    <row r="9" spans="1:7" ht="12.75">
      <c r="A9" s="488">
        <v>1</v>
      </c>
      <c r="B9" s="65">
        <v>2</v>
      </c>
      <c r="C9" s="66">
        <v>3</v>
      </c>
      <c r="D9" s="66">
        <v>4</v>
      </c>
      <c r="E9" s="66">
        <v>5</v>
      </c>
      <c r="F9" s="66" t="s">
        <v>72</v>
      </c>
      <c r="G9" s="66" t="s">
        <v>73</v>
      </c>
    </row>
    <row r="10" spans="1:7" ht="15.75">
      <c r="A10" s="491" t="s">
        <v>232</v>
      </c>
      <c r="B10" s="577">
        <f>'Prihodi i rashodi po EK.K'!C9</f>
        <v>4872546.2299999995</v>
      </c>
      <c r="C10" s="577">
        <f>'Prihodi i rashodi po EK.K'!D9</f>
        <v>10844014.25</v>
      </c>
      <c r="D10" s="577">
        <f>'Prihodi i rashodi po EK.K'!E9</f>
        <v>10844014.25</v>
      </c>
      <c r="E10" s="577">
        <f>'Prihodi i rashodi po EK.K'!F9</f>
        <v>5153213.87</v>
      </c>
      <c r="F10" s="585">
        <f>E10/B10*100</f>
        <v>105.76018423944231</v>
      </c>
      <c r="G10" s="585">
        <f>E10/D10*100</f>
        <v>47.52127534321527</v>
      </c>
    </row>
    <row r="11" spans="1:7" ht="15.75">
      <c r="A11" s="493" t="s">
        <v>235</v>
      </c>
      <c r="B11" s="578">
        <f>'Prihodi i rashodi po EK.K'!C29</f>
        <v>926.71</v>
      </c>
      <c r="C11" s="578">
        <f>'Prihodi i rashodi po EK.K'!D29</f>
        <v>2751</v>
      </c>
      <c r="D11" s="578">
        <f>'Prihodi i rashodi po EK.K'!E29</f>
        <v>2751</v>
      </c>
      <c r="E11" s="578">
        <f>'Prihodi i rashodi po EK.K'!F29</f>
        <v>1292.12</v>
      </c>
      <c r="F11" s="585">
        <f>E11/B11*100</f>
        <v>139.43088992241368</v>
      </c>
      <c r="G11" s="585">
        <f>E11/D11*100</f>
        <v>46.96910214467466</v>
      </c>
    </row>
    <row r="12" spans="1:7" ht="15.75">
      <c r="A12" s="494" t="s">
        <v>249</v>
      </c>
      <c r="B12" s="579">
        <f>B10+B11</f>
        <v>4873472.9399999995</v>
      </c>
      <c r="C12" s="579">
        <f>C10+C11</f>
        <v>10846765.25</v>
      </c>
      <c r="D12" s="579">
        <f>D10+D11</f>
        <v>10846765.25</v>
      </c>
      <c r="E12" s="579">
        <f>E10+E11</f>
        <v>5154505.99</v>
      </c>
      <c r="F12" s="586">
        <f aca="true" t="shared" si="0" ref="F12:F20">E12/B12*100</f>
        <v>105.76658685623073</v>
      </c>
      <c r="G12" s="586">
        <f aca="true" t="shared" si="1" ref="G12:G20">E12/D12*100</f>
        <v>47.52113529883944</v>
      </c>
    </row>
    <row r="13" spans="1:7" ht="15.75">
      <c r="A13" s="496" t="s">
        <v>250</v>
      </c>
      <c r="B13" s="580">
        <f>'Prihodi i rashodi po EK.K'!C44</f>
        <v>4860240.82</v>
      </c>
      <c r="C13" s="580">
        <f>'Prihodi i rashodi po EK.K'!D44</f>
        <v>10729302.420000002</v>
      </c>
      <c r="D13" s="580">
        <f>'Prihodi i rashodi po EK.K'!E44</f>
        <v>10729302.420000002</v>
      </c>
      <c r="E13" s="580">
        <f>'Prihodi i rashodi po EK.K'!F44</f>
        <v>5116026.489999999</v>
      </c>
      <c r="F13" s="585">
        <f t="shared" si="0"/>
        <v>105.26281884937544</v>
      </c>
      <c r="G13" s="585">
        <f t="shared" si="1"/>
        <v>47.682750375862724</v>
      </c>
    </row>
    <row r="14" spans="1:7" ht="15.75">
      <c r="A14" s="498" t="s">
        <v>251</v>
      </c>
      <c r="B14" s="578">
        <f>'Prihodi i rashodi po EK.K'!C97</f>
        <v>13623</v>
      </c>
      <c r="C14" s="578">
        <f>'Prihodi i rashodi po EK.K'!D97</f>
        <v>277222.43</v>
      </c>
      <c r="D14" s="578">
        <f>'Prihodi i rashodi po EK.K'!E97</f>
        <v>277222.43</v>
      </c>
      <c r="E14" s="578">
        <f>'Prihodi i rashodi po EK.K'!F97</f>
        <v>112750</v>
      </c>
      <c r="F14" s="585">
        <f t="shared" si="0"/>
        <v>827.6444248697057</v>
      </c>
      <c r="G14" s="585">
        <f t="shared" si="1"/>
        <v>40.671312202262996</v>
      </c>
    </row>
    <row r="15" spans="1:7" ht="15.75">
      <c r="A15" s="494" t="s">
        <v>252</v>
      </c>
      <c r="B15" s="579">
        <f>B13+B14</f>
        <v>4873863.82</v>
      </c>
      <c r="C15" s="579">
        <f>C13+C14</f>
        <v>11006524.850000001</v>
      </c>
      <c r="D15" s="579">
        <f>D13+D14</f>
        <v>11006524.850000001</v>
      </c>
      <c r="E15" s="579">
        <f>E13+E14</f>
        <v>5228776.489999999</v>
      </c>
      <c r="F15" s="586">
        <f t="shared" si="0"/>
        <v>107.2819570490174</v>
      </c>
      <c r="G15" s="586">
        <f t="shared" si="1"/>
        <v>47.506152589116255</v>
      </c>
    </row>
    <row r="16" spans="1:7" ht="15.75">
      <c r="A16" s="499" t="s">
        <v>253</v>
      </c>
      <c r="B16" s="579">
        <f>B12-B15</f>
        <v>-390.88000000081956</v>
      </c>
      <c r="C16" s="579">
        <f>C12-C15</f>
        <v>-159759.6000000015</v>
      </c>
      <c r="D16" s="579">
        <f>D12-D15</f>
        <v>-159759.6000000015</v>
      </c>
      <c r="E16" s="579">
        <f>E12-E15</f>
        <v>-74270.49999999907</v>
      </c>
      <c r="F16" s="586">
        <f t="shared" si="0"/>
        <v>19000.84424883426</v>
      </c>
      <c r="G16" s="586">
        <f t="shared" si="1"/>
        <v>46.488912090414836</v>
      </c>
    </row>
    <row r="17" spans="1:7" ht="12.75">
      <c r="A17" s="500"/>
      <c r="B17" s="581"/>
      <c r="C17" s="581"/>
      <c r="D17" s="581"/>
      <c r="E17" s="581"/>
      <c r="F17" s="585"/>
      <c r="G17" s="585"/>
    </row>
    <row r="18" spans="1:7" ht="12.75">
      <c r="A18" s="500"/>
      <c r="B18" s="581"/>
      <c r="C18" s="581"/>
      <c r="D18" s="581"/>
      <c r="E18" s="581"/>
      <c r="F18" s="585"/>
      <c r="G18" s="585"/>
    </row>
    <row r="19" spans="1:7" ht="15.75">
      <c r="A19" s="501" t="s">
        <v>254</v>
      </c>
      <c r="B19" s="583">
        <f>B20</f>
        <v>29750</v>
      </c>
      <c r="C19" s="583">
        <f>C20</f>
        <v>159759.6</v>
      </c>
      <c r="D19" s="583">
        <f>D20</f>
        <v>159759.6</v>
      </c>
      <c r="E19" s="583">
        <f>E20</f>
        <v>159759.6</v>
      </c>
      <c r="F19" s="587">
        <f t="shared" si="0"/>
        <v>537.0070588235294</v>
      </c>
      <c r="G19" s="587">
        <f t="shared" si="1"/>
        <v>100</v>
      </c>
    </row>
    <row r="20" spans="1:7" ht="15.75">
      <c r="A20" s="490" t="s">
        <v>255</v>
      </c>
      <c r="B20" s="584">
        <v>29750</v>
      </c>
      <c r="C20" s="584">
        <v>159759.6</v>
      </c>
      <c r="D20" s="584">
        <v>159759.6</v>
      </c>
      <c r="E20" s="584">
        <v>159759.6</v>
      </c>
      <c r="F20" s="586">
        <f t="shared" si="0"/>
        <v>537.0070588235294</v>
      </c>
      <c r="G20" s="586">
        <f t="shared" si="1"/>
        <v>100</v>
      </c>
    </row>
    <row r="21" spans="1:7" ht="15.75">
      <c r="A21" s="490" t="s">
        <v>256</v>
      </c>
      <c r="B21" s="582"/>
      <c r="C21" s="582"/>
      <c r="D21" s="582"/>
      <c r="E21" s="582"/>
      <c r="F21" s="586"/>
      <c r="G21" s="586"/>
    </row>
    <row r="24" spans="1:8" ht="15.75">
      <c r="A24" s="510" t="s">
        <v>257</v>
      </c>
      <c r="B24" s="510"/>
      <c r="C24" s="510"/>
      <c r="D24" s="510"/>
      <c r="E24" s="510"/>
      <c r="F24" s="510"/>
      <c r="G24" s="510"/>
      <c r="H24" s="510"/>
    </row>
    <row r="25" spans="1:7" ht="42.75">
      <c r="A25" s="492"/>
      <c r="B25" s="503" t="s">
        <v>227</v>
      </c>
      <c r="C25" s="504" t="s">
        <v>228</v>
      </c>
      <c r="D25" s="504" t="s">
        <v>229</v>
      </c>
      <c r="E25" s="504" t="s">
        <v>230</v>
      </c>
      <c r="F25" s="504" t="s">
        <v>71</v>
      </c>
      <c r="G25" s="504" t="s">
        <v>71</v>
      </c>
    </row>
    <row r="26" spans="1:7" ht="12.75">
      <c r="A26" s="492"/>
      <c r="B26" s="65">
        <v>2</v>
      </c>
      <c r="C26" s="66">
        <v>3</v>
      </c>
      <c r="D26" s="66">
        <v>4</v>
      </c>
      <c r="E26" s="66">
        <v>5</v>
      </c>
      <c r="F26" s="66" t="s">
        <v>72</v>
      </c>
      <c r="G26" s="66" t="s">
        <v>73</v>
      </c>
    </row>
    <row r="27" spans="1:7" ht="15.75">
      <c r="A27" s="491" t="s">
        <v>258</v>
      </c>
      <c r="B27" s="497">
        <v>0</v>
      </c>
      <c r="C27" s="497">
        <v>0</v>
      </c>
      <c r="D27" s="497">
        <v>0</v>
      </c>
      <c r="E27" s="497">
        <v>0</v>
      </c>
      <c r="F27" s="500"/>
      <c r="G27" s="500"/>
    </row>
    <row r="28" spans="1:7" ht="15.75">
      <c r="A28" s="491" t="s">
        <v>259</v>
      </c>
      <c r="B28" s="497">
        <v>0</v>
      </c>
      <c r="C28" s="497">
        <v>0</v>
      </c>
      <c r="D28" s="497">
        <v>0</v>
      </c>
      <c r="E28" s="497">
        <v>0</v>
      </c>
      <c r="F28" s="500"/>
      <c r="G28" s="500"/>
    </row>
    <row r="29" spans="1:7" ht="15.75">
      <c r="A29" s="499" t="s">
        <v>260</v>
      </c>
      <c r="B29" s="495">
        <v>0</v>
      </c>
      <c r="C29" s="495">
        <v>0</v>
      </c>
      <c r="D29" s="495">
        <v>0</v>
      </c>
      <c r="E29" s="495">
        <v>0</v>
      </c>
      <c r="F29" s="502"/>
      <c r="G29" s="502"/>
    </row>
    <row r="30" spans="1:7" ht="15.75">
      <c r="A30" s="489" t="s">
        <v>261</v>
      </c>
      <c r="B30" s="497">
        <v>0</v>
      </c>
      <c r="C30" s="497">
        <v>0</v>
      </c>
      <c r="D30" s="497">
        <v>0</v>
      </c>
      <c r="E30" s="497">
        <v>0</v>
      </c>
      <c r="F30" s="500"/>
      <c r="G30" s="500"/>
    </row>
  </sheetData>
  <sheetProtection/>
  <mergeCells count="4">
    <mergeCell ref="A5:E5"/>
    <mergeCell ref="A24:H24"/>
    <mergeCell ref="A1:G1"/>
    <mergeCell ref="A2:G2"/>
  </mergeCells>
  <printOptions/>
  <pageMargins left="0.7" right="0.7" top="0.75" bottom="0.75" header="0.3" footer="0.3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view="pageBreakPreview" zoomScale="60" zoomScaleNormal="85" zoomScalePageLayoutView="0" workbookViewId="0" topLeftCell="A1">
      <selection activeCell="H12" sqref="H12"/>
    </sheetView>
  </sheetViews>
  <sheetFormatPr defaultColWidth="9.140625" defaultRowHeight="12.75"/>
  <cols>
    <col min="1" max="1" width="11.57421875" style="3" customWidth="1"/>
    <col min="2" max="2" width="46.28125" style="3" customWidth="1"/>
    <col min="3" max="3" width="17.7109375" style="3" customWidth="1"/>
    <col min="4" max="7" width="17.7109375" style="14" customWidth="1"/>
    <col min="8" max="8" width="15.140625" style="3" customWidth="1"/>
    <col min="9" max="9" width="13.8515625" style="3" customWidth="1"/>
    <col min="10" max="15" width="15.140625" style="3" customWidth="1"/>
    <col min="16" max="16" width="16.7109375" style="3" hidden="1" customWidth="1"/>
    <col min="17" max="17" width="16.421875" style="3" hidden="1" customWidth="1"/>
    <col min="18" max="18" width="12.57421875" style="3" hidden="1" customWidth="1"/>
    <col min="19" max="19" width="15.140625" style="3" customWidth="1"/>
    <col min="20" max="16384" width="9.140625" style="3" customWidth="1"/>
  </cols>
  <sheetData>
    <row r="1" spans="1:10" ht="20.25">
      <c r="A1" s="511" t="s">
        <v>122</v>
      </c>
      <c r="B1" s="511"/>
      <c r="C1" s="511"/>
      <c r="D1" s="511"/>
      <c r="E1" s="511"/>
      <c r="F1" s="511"/>
      <c r="G1" s="511"/>
      <c r="H1" s="2"/>
      <c r="I1" s="2"/>
      <c r="J1" s="2"/>
    </row>
    <row r="2" spans="1:10" ht="20.25">
      <c r="A2" s="512" t="s">
        <v>118</v>
      </c>
      <c r="B2" s="513"/>
      <c r="C2" s="513"/>
      <c r="D2" s="513"/>
      <c r="E2" s="513"/>
      <c r="F2" s="513"/>
      <c r="G2" s="513"/>
      <c r="H2" s="390"/>
      <c r="I2" s="2"/>
      <c r="J2" s="2"/>
    </row>
    <row r="3" ht="18.75">
      <c r="C3" s="397" t="s">
        <v>216</v>
      </c>
    </row>
    <row r="4" spans="1:7" ht="20.25">
      <c r="A4" s="517" t="s">
        <v>28</v>
      </c>
      <c r="B4" s="517"/>
      <c r="C4" s="517"/>
      <c r="D4" s="517"/>
      <c r="E4" s="517"/>
      <c r="F4" s="517"/>
      <c r="G4" s="517"/>
    </row>
    <row r="5" spans="1:7" s="5" customFormat="1" ht="15">
      <c r="A5" s="4"/>
      <c r="D5" s="6"/>
      <c r="E5" s="6"/>
      <c r="F5" s="6"/>
      <c r="G5" s="6"/>
    </row>
    <row r="6" spans="1:8" ht="15.75" customHeight="1">
      <c r="A6" s="518" t="s">
        <v>29</v>
      </c>
      <c r="B6" s="520" t="s">
        <v>3</v>
      </c>
      <c r="C6" s="520" t="s">
        <v>227</v>
      </c>
      <c r="D6" s="514" t="s">
        <v>228</v>
      </c>
      <c r="E6" s="514" t="s">
        <v>229</v>
      </c>
      <c r="F6" s="514" t="s">
        <v>230</v>
      </c>
      <c r="G6" s="514" t="s">
        <v>71</v>
      </c>
      <c r="H6" s="514" t="s">
        <v>71</v>
      </c>
    </row>
    <row r="7" spans="1:8" ht="31.5" customHeight="1">
      <c r="A7" s="519"/>
      <c r="B7" s="521"/>
      <c r="C7" s="521"/>
      <c r="D7" s="515"/>
      <c r="E7" s="515"/>
      <c r="F7" s="515"/>
      <c r="G7" s="515"/>
      <c r="H7" s="515"/>
    </row>
    <row r="8" spans="1:8" s="67" customFormat="1" ht="12">
      <c r="A8" s="516">
        <v>1</v>
      </c>
      <c r="B8" s="516"/>
      <c r="C8" s="65">
        <v>2</v>
      </c>
      <c r="D8" s="66">
        <v>3</v>
      </c>
      <c r="E8" s="66">
        <v>4</v>
      </c>
      <c r="F8" s="66">
        <v>5</v>
      </c>
      <c r="G8" s="66" t="s">
        <v>72</v>
      </c>
      <c r="H8" s="66" t="s">
        <v>73</v>
      </c>
    </row>
    <row r="9" spans="1:8" s="67" customFormat="1" ht="27" customHeight="1">
      <c r="A9" s="421">
        <v>6</v>
      </c>
      <c r="B9" s="422" t="s">
        <v>232</v>
      </c>
      <c r="C9" s="445">
        <f>C10+C14+C19+C22+C26</f>
        <v>4872546.2299999995</v>
      </c>
      <c r="D9" s="445">
        <f>D10+D14+D19+D22+D26</f>
        <v>10844014.25</v>
      </c>
      <c r="E9" s="445">
        <f>E10+E14+E19+E22+E26</f>
        <v>10844014.25</v>
      </c>
      <c r="F9" s="445">
        <f>F10+F14+F19+F22+F26</f>
        <v>5153213.87</v>
      </c>
      <c r="G9" s="446">
        <f>F9/C9*100</f>
        <v>105.76018423944231</v>
      </c>
      <c r="H9" s="423">
        <f>F9/E9*100</f>
        <v>47.52127534321527</v>
      </c>
    </row>
    <row r="10" spans="1:8" ht="30">
      <c r="A10" s="148">
        <v>67</v>
      </c>
      <c r="B10" s="149" t="s">
        <v>37</v>
      </c>
      <c r="C10" s="130">
        <f>C11</f>
        <v>406064.75</v>
      </c>
      <c r="D10" s="130">
        <f>D11</f>
        <v>972268.8</v>
      </c>
      <c r="E10" s="130">
        <f>E11</f>
        <v>972268.8</v>
      </c>
      <c r="F10" s="130">
        <f>F11</f>
        <v>372274.34</v>
      </c>
      <c r="G10" s="130">
        <f>F10/C10*100</f>
        <v>91.67856604149954</v>
      </c>
      <c r="H10" s="153">
        <f>F10/E10*100</f>
        <v>38.28924058861089</v>
      </c>
    </row>
    <row r="11" spans="1:8" ht="30">
      <c r="A11" s="437">
        <v>671</v>
      </c>
      <c r="B11" s="280" t="s">
        <v>231</v>
      </c>
      <c r="C11" s="134">
        <f>C12+C13</f>
        <v>406064.75</v>
      </c>
      <c r="D11" s="134">
        <f>E11</f>
        <v>972268.8</v>
      </c>
      <c r="E11" s="134">
        <v>972268.8</v>
      </c>
      <c r="F11" s="134">
        <f>F12+F13</f>
        <v>372274.34</v>
      </c>
      <c r="G11" s="134">
        <f>F11/C11*100</f>
        <v>91.67856604149954</v>
      </c>
      <c r="H11" s="154">
        <f>F11/E11*100</f>
        <v>38.28924058861089</v>
      </c>
    </row>
    <row r="12" spans="1:8" ht="30">
      <c r="A12" s="126">
        <v>6711</v>
      </c>
      <c r="B12" s="21" t="s">
        <v>38</v>
      </c>
      <c r="C12" s="74">
        <v>406064.75</v>
      </c>
      <c r="D12" s="22"/>
      <c r="E12" s="22"/>
      <c r="F12" s="22">
        <v>372274.34</v>
      </c>
      <c r="G12" s="412">
        <f>F12/C12*100</f>
        <v>91.67856604149954</v>
      </c>
      <c r="H12" s="413" t="e">
        <f>F12/E12*100</f>
        <v>#DIV/0!</v>
      </c>
    </row>
    <row r="13" spans="1:10" ht="30">
      <c r="A13" s="126">
        <v>6712</v>
      </c>
      <c r="B13" s="21" t="s">
        <v>39</v>
      </c>
      <c r="C13" s="74"/>
      <c r="D13" s="22"/>
      <c r="E13" s="22"/>
      <c r="F13" s="22"/>
      <c r="G13" s="412" t="e">
        <f>F13/C13*100</f>
        <v>#DIV/0!</v>
      </c>
      <c r="H13" s="413" t="e">
        <f>F13/E13*100</f>
        <v>#DIV/0!</v>
      </c>
      <c r="I13" s="1"/>
      <c r="J13" s="9"/>
    </row>
    <row r="14" spans="1:8" ht="30">
      <c r="A14" s="150">
        <v>66</v>
      </c>
      <c r="B14" s="151" t="s">
        <v>44</v>
      </c>
      <c r="C14" s="131">
        <f>C15+C17</f>
        <v>14728.66</v>
      </c>
      <c r="D14" s="131">
        <f>D15+D17</f>
        <v>50055.32</v>
      </c>
      <c r="E14" s="131">
        <f>E15+E17</f>
        <v>50055.32</v>
      </c>
      <c r="F14" s="131">
        <f>F15+F17</f>
        <v>29169.39</v>
      </c>
      <c r="G14" s="130">
        <f aca="true" t="shared" si="0" ref="G14:G37">F14/C14*100</f>
        <v>198.0451038994722</v>
      </c>
      <c r="H14" s="153">
        <f aca="true" t="shared" si="1" ref="H14:H37">F14/E14*100</f>
        <v>58.27430530860656</v>
      </c>
    </row>
    <row r="15" spans="1:8" ht="30">
      <c r="A15" s="414">
        <v>661</v>
      </c>
      <c r="B15" s="280" t="s">
        <v>43</v>
      </c>
      <c r="C15" s="245">
        <f>C16</f>
        <v>14728.66</v>
      </c>
      <c r="D15" s="274">
        <f>E15</f>
        <v>50055.32</v>
      </c>
      <c r="E15" s="274">
        <v>50055.32</v>
      </c>
      <c r="F15" s="274">
        <f>F16</f>
        <v>29169.39</v>
      </c>
      <c r="G15" s="134">
        <f t="shared" si="0"/>
        <v>198.0451038994722</v>
      </c>
      <c r="H15" s="154">
        <f t="shared" si="1"/>
        <v>58.27430530860656</v>
      </c>
    </row>
    <row r="16" spans="1:8" ht="15">
      <c r="A16" s="126">
        <v>6615</v>
      </c>
      <c r="B16" s="21" t="s">
        <v>148</v>
      </c>
      <c r="C16" s="74">
        <v>14728.66</v>
      </c>
      <c r="D16" s="74"/>
      <c r="E16" s="74"/>
      <c r="F16" s="74">
        <v>29169.39</v>
      </c>
      <c r="G16" s="441">
        <f t="shared" si="0"/>
        <v>198.0451038994722</v>
      </c>
      <c r="H16" s="442" t="e">
        <f t="shared" si="1"/>
        <v>#DIV/0!</v>
      </c>
    </row>
    <row r="17" spans="1:8" ht="15">
      <c r="A17" s="414">
        <v>663</v>
      </c>
      <c r="B17" s="280" t="s">
        <v>123</v>
      </c>
      <c r="C17" s="245">
        <f>C18</f>
        <v>0</v>
      </c>
      <c r="D17" s="245">
        <f>D18</f>
        <v>0</v>
      </c>
      <c r="E17" s="245">
        <f>E18</f>
        <v>0</v>
      </c>
      <c r="F17" s="245">
        <f>F18</f>
        <v>0</v>
      </c>
      <c r="G17" s="134" t="e">
        <f t="shared" si="0"/>
        <v>#DIV/0!</v>
      </c>
      <c r="H17" s="154" t="e">
        <f t="shared" si="1"/>
        <v>#DIV/0!</v>
      </c>
    </row>
    <row r="18" spans="1:8" ht="15">
      <c r="A18" s="126">
        <v>6631</v>
      </c>
      <c r="B18" s="21" t="s">
        <v>187</v>
      </c>
      <c r="C18" s="74"/>
      <c r="D18" s="22"/>
      <c r="E18" s="22">
        <v>0</v>
      </c>
      <c r="F18" s="22">
        <v>0</v>
      </c>
      <c r="G18" s="441" t="e">
        <f t="shared" si="0"/>
        <v>#DIV/0!</v>
      </c>
      <c r="H18" s="442" t="e">
        <f t="shared" si="1"/>
        <v>#DIV/0!</v>
      </c>
    </row>
    <row r="19" spans="1:8" ht="45">
      <c r="A19" s="431">
        <v>65</v>
      </c>
      <c r="B19" s="186" t="s">
        <v>233</v>
      </c>
      <c r="C19" s="187">
        <f>C20</f>
        <v>251629</v>
      </c>
      <c r="D19" s="187">
        <f>E19</f>
        <v>636525.69</v>
      </c>
      <c r="E19" s="187">
        <f aca="true" t="shared" si="2" ref="D19:F20">E20</f>
        <v>636525.69</v>
      </c>
      <c r="F19" s="187">
        <f t="shared" si="2"/>
        <v>362272.2</v>
      </c>
      <c r="G19" s="447">
        <f t="shared" si="0"/>
        <v>143.97076648557996</v>
      </c>
      <c r="H19" s="456">
        <f t="shared" si="1"/>
        <v>56.91399509735421</v>
      </c>
    </row>
    <row r="20" spans="1:17" s="15" customFormat="1" ht="15">
      <c r="A20" s="438">
        <v>652</v>
      </c>
      <c r="B20" s="436" t="s">
        <v>48</v>
      </c>
      <c r="C20" s="141">
        <f>C21</f>
        <v>251629</v>
      </c>
      <c r="D20" s="141">
        <f>E20</f>
        <v>636525.69</v>
      </c>
      <c r="E20" s="141">
        <v>636525.69</v>
      </c>
      <c r="F20" s="141">
        <f t="shared" si="2"/>
        <v>362272.2</v>
      </c>
      <c r="G20" s="454">
        <f t="shared" si="0"/>
        <v>143.97076648557996</v>
      </c>
      <c r="H20" s="455">
        <f t="shared" si="1"/>
        <v>56.91399509735421</v>
      </c>
      <c r="I20" s="83"/>
      <c r="J20" s="83"/>
      <c r="K20" s="83"/>
      <c r="L20" s="83"/>
      <c r="M20" s="61"/>
      <c r="N20" s="62"/>
      <c r="O20" s="62"/>
      <c r="P20" s="16"/>
      <c r="Q20" s="16"/>
    </row>
    <row r="21" spans="1:17" s="19" customFormat="1" ht="15">
      <c r="A21" s="439">
        <v>6526</v>
      </c>
      <c r="B21" s="440" t="s">
        <v>234</v>
      </c>
      <c r="C21" s="74">
        <v>251629</v>
      </c>
      <c r="D21" s="22"/>
      <c r="E21" s="22"/>
      <c r="F21" s="22">
        <v>362272.2</v>
      </c>
      <c r="G21" s="53">
        <f t="shared" si="0"/>
        <v>143.97076648557996</v>
      </c>
      <c r="H21" s="442" t="e">
        <f t="shared" si="1"/>
        <v>#DIV/0!</v>
      </c>
      <c r="I21" s="12"/>
      <c r="J21" s="12"/>
      <c r="K21" s="12"/>
      <c r="L21" s="12"/>
      <c r="M21" s="17"/>
      <c r="N21" s="17"/>
      <c r="O21" s="12"/>
      <c r="P21" s="18"/>
      <c r="Q21" s="18"/>
    </row>
    <row r="22" spans="1:8" ht="30">
      <c r="A22" s="150">
        <v>63</v>
      </c>
      <c r="B22" s="151" t="s">
        <v>34</v>
      </c>
      <c r="C22" s="131">
        <f>C23</f>
        <v>4200107.8</v>
      </c>
      <c r="D22" s="131">
        <f>D23</f>
        <v>9184864.44</v>
      </c>
      <c r="E22" s="131">
        <f>E23</f>
        <v>9184864.44</v>
      </c>
      <c r="F22" s="131">
        <f>F23</f>
        <v>4389457.33</v>
      </c>
      <c r="G22" s="130">
        <f t="shared" si="0"/>
        <v>104.50820643222538</v>
      </c>
      <c r="H22" s="153">
        <f t="shared" si="1"/>
        <v>47.79011556103054</v>
      </c>
    </row>
    <row r="23" spans="1:8" ht="27.75" customHeight="1">
      <c r="A23" s="414">
        <v>636</v>
      </c>
      <c r="B23" s="428" t="s">
        <v>51</v>
      </c>
      <c r="C23" s="245">
        <f>C24+C25</f>
        <v>4200107.8</v>
      </c>
      <c r="D23" s="245">
        <f>E23</f>
        <v>9184864.44</v>
      </c>
      <c r="E23" s="245">
        <v>9184864.44</v>
      </c>
      <c r="F23" s="245">
        <f>F24+F25</f>
        <v>4389457.33</v>
      </c>
      <c r="G23" s="134">
        <f t="shared" si="0"/>
        <v>104.50820643222538</v>
      </c>
      <c r="H23" s="154">
        <f t="shared" si="1"/>
        <v>47.79011556103054</v>
      </c>
    </row>
    <row r="24" spans="1:8" ht="30">
      <c r="A24" s="126">
        <v>6361</v>
      </c>
      <c r="B24" s="54" t="s">
        <v>239</v>
      </c>
      <c r="C24" s="74">
        <v>4200107.8</v>
      </c>
      <c r="D24" s="55"/>
      <c r="E24" s="55"/>
      <c r="F24" s="55">
        <v>4389457.33</v>
      </c>
      <c r="G24" s="53">
        <f t="shared" si="0"/>
        <v>104.50820643222538</v>
      </c>
      <c r="H24" s="442" t="e">
        <f t="shared" si="1"/>
        <v>#DIV/0!</v>
      </c>
    </row>
    <row r="25" spans="1:8" ht="30">
      <c r="A25" s="196">
        <v>6362</v>
      </c>
      <c r="B25" s="54" t="s">
        <v>240</v>
      </c>
      <c r="C25" s="74"/>
      <c r="D25" s="22"/>
      <c r="E25" s="22"/>
      <c r="F25" s="22"/>
      <c r="G25" s="53" t="e">
        <f t="shared" si="0"/>
        <v>#DIV/0!</v>
      </c>
      <c r="H25" s="442" t="e">
        <f t="shared" si="1"/>
        <v>#DIV/0!</v>
      </c>
    </row>
    <row r="26" spans="1:8" ht="15">
      <c r="A26" s="195">
        <v>64</v>
      </c>
      <c r="B26" s="186" t="s">
        <v>176</v>
      </c>
      <c r="C26" s="187">
        <f>C27</f>
        <v>16.02</v>
      </c>
      <c r="D26" s="187">
        <f>D27</f>
        <v>300</v>
      </c>
      <c r="E26" s="187">
        <f>E27</f>
        <v>300</v>
      </c>
      <c r="F26" s="187">
        <f>F27</f>
        <v>40.61</v>
      </c>
      <c r="G26" s="130">
        <f t="shared" si="0"/>
        <v>253.49563046192262</v>
      </c>
      <c r="H26" s="153">
        <f t="shared" si="1"/>
        <v>13.536666666666667</v>
      </c>
    </row>
    <row r="27" spans="1:8" ht="15">
      <c r="A27" s="414">
        <v>641</v>
      </c>
      <c r="B27" s="280" t="s">
        <v>177</v>
      </c>
      <c r="C27" s="245">
        <f>C28</f>
        <v>16.02</v>
      </c>
      <c r="D27" s="245">
        <f>E27</f>
        <v>300</v>
      </c>
      <c r="E27" s="245">
        <v>300</v>
      </c>
      <c r="F27" s="245">
        <f>F28</f>
        <v>40.61</v>
      </c>
      <c r="G27" s="135">
        <f t="shared" si="0"/>
        <v>253.49563046192262</v>
      </c>
      <c r="H27" s="154">
        <f t="shared" si="1"/>
        <v>13.536666666666667</v>
      </c>
    </row>
    <row r="28" spans="1:8" ht="30">
      <c r="A28" s="420">
        <v>6413</v>
      </c>
      <c r="B28" s="54" t="s">
        <v>241</v>
      </c>
      <c r="C28" s="75">
        <v>16.02</v>
      </c>
      <c r="D28" s="55"/>
      <c r="E28" s="55"/>
      <c r="F28" s="55">
        <v>40.61</v>
      </c>
      <c r="G28" s="443">
        <f t="shared" si="0"/>
        <v>253.49563046192262</v>
      </c>
      <c r="H28" s="385" t="e">
        <f t="shared" si="1"/>
        <v>#DIV/0!</v>
      </c>
    </row>
    <row r="29" spans="1:8" ht="31.5">
      <c r="A29" s="424">
        <v>7</v>
      </c>
      <c r="B29" s="425" t="s">
        <v>235</v>
      </c>
      <c r="C29" s="426">
        <f>C30+C33</f>
        <v>926.71</v>
      </c>
      <c r="D29" s="426">
        <f>D30+D33</f>
        <v>2751</v>
      </c>
      <c r="E29" s="426">
        <f>E30+E33</f>
        <v>2751</v>
      </c>
      <c r="F29" s="426">
        <f>F30+F33</f>
        <v>1292.12</v>
      </c>
      <c r="G29" s="423">
        <f t="shared" si="0"/>
        <v>139.43088992241368</v>
      </c>
      <c r="H29" s="423">
        <f t="shared" si="1"/>
        <v>46.96910214467466</v>
      </c>
    </row>
    <row r="30" spans="1:8" ht="30">
      <c r="A30" s="432">
        <v>71</v>
      </c>
      <c r="B30" s="433" t="s">
        <v>236</v>
      </c>
      <c r="C30" s="419">
        <f>C31</f>
        <v>0</v>
      </c>
      <c r="D30" s="419">
        <f aca="true" t="shared" si="3" ref="D30:F31">D31</f>
        <v>0</v>
      </c>
      <c r="E30" s="419">
        <f t="shared" si="3"/>
        <v>0</v>
      </c>
      <c r="F30" s="419">
        <f t="shared" si="3"/>
        <v>0</v>
      </c>
      <c r="G30" s="130" t="e">
        <f t="shared" si="0"/>
        <v>#DIV/0!</v>
      </c>
      <c r="H30" s="153" t="e">
        <f t="shared" si="1"/>
        <v>#DIV/0!</v>
      </c>
    </row>
    <row r="31" spans="1:8" ht="30">
      <c r="A31" s="435">
        <v>711</v>
      </c>
      <c r="B31" s="436" t="s">
        <v>237</v>
      </c>
      <c r="C31" s="429">
        <f>C32</f>
        <v>0</v>
      </c>
      <c r="D31" s="429">
        <f t="shared" si="3"/>
        <v>0</v>
      </c>
      <c r="E31" s="429">
        <f t="shared" si="3"/>
        <v>0</v>
      </c>
      <c r="F31" s="429">
        <f t="shared" si="3"/>
        <v>0</v>
      </c>
      <c r="G31" s="135" t="e">
        <f t="shared" si="0"/>
        <v>#DIV/0!</v>
      </c>
      <c r="H31" s="154" t="e">
        <f t="shared" si="1"/>
        <v>#DIV/0!</v>
      </c>
    </row>
    <row r="32" spans="1:8" ht="15">
      <c r="A32" s="416">
        <v>7111</v>
      </c>
      <c r="B32" s="399" t="s">
        <v>217</v>
      </c>
      <c r="C32" s="417"/>
      <c r="D32" s="417"/>
      <c r="E32" s="417"/>
      <c r="F32" s="417"/>
      <c r="G32" s="293" t="e">
        <f t="shared" si="0"/>
        <v>#DIV/0!</v>
      </c>
      <c r="H32" s="442" t="e">
        <f t="shared" si="1"/>
        <v>#DIV/0!</v>
      </c>
    </row>
    <row r="33" spans="1:8" ht="30">
      <c r="A33" s="434">
        <v>72</v>
      </c>
      <c r="B33" s="186" t="s">
        <v>191</v>
      </c>
      <c r="C33" s="415">
        <f>C34</f>
        <v>926.71</v>
      </c>
      <c r="D33" s="415">
        <f>D34</f>
        <v>2751</v>
      </c>
      <c r="E33" s="415">
        <f>E34</f>
        <v>2751</v>
      </c>
      <c r="F33" s="415">
        <f>F34</f>
        <v>1292.12</v>
      </c>
      <c r="G33" s="131">
        <f t="shared" si="0"/>
        <v>139.43088992241368</v>
      </c>
      <c r="H33" s="153">
        <f t="shared" si="1"/>
        <v>46.96910214467466</v>
      </c>
    </row>
    <row r="34" spans="1:8" ht="15">
      <c r="A34" s="430">
        <v>721</v>
      </c>
      <c r="B34" s="280" t="s">
        <v>238</v>
      </c>
      <c r="C34" s="245">
        <f>C35+C36</f>
        <v>926.71</v>
      </c>
      <c r="D34" s="245">
        <v>2751</v>
      </c>
      <c r="E34" s="245">
        <v>2751</v>
      </c>
      <c r="F34" s="245">
        <f>F35+F36</f>
        <v>1292.12</v>
      </c>
      <c r="G34" s="135">
        <f t="shared" si="0"/>
        <v>139.43088992241368</v>
      </c>
      <c r="H34" s="154">
        <f t="shared" si="1"/>
        <v>46.96910214467466</v>
      </c>
    </row>
    <row r="35" spans="1:8" ht="15">
      <c r="A35" s="418">
        <v>7211</v>
      </c>
      <c r="B35" s="21" t="s">
        <v>182</v>
      </c>
      <c r="C35" s="74">
        <v>926.71</v>
      </c>
      <c r="D35" s="22"/>
      <c r="E35" s="22"/>
      <c r="F35" s="22">
        <v>1292.12</v>
      </c>
      <c r="G35" s="293">
        <f t="shared" si="0"/>
        <v>139.43088992241368</v>
      </c>
      <c r="H35" s="442" t="e">
        <f t="shared" si="1"/>
        <v>#DIV/0!</v>
      </c>
    </row>
    <row r="36" spans="1:8" ht="15">
      <c r="A36" s="420">
        <v>7212</v>
      </c>
      <c r="B36" s="54" t="s">
        <v>183</v>
      </c>
      <c r="C36" s="75">
        <v>0</v>
      </c>
      <c r="D36" s="55"/>
      <c r="E36" s="55"/>
      <c r="F36" s="55"/>
      <c r="G36" s="443" t="e">
        <f t="shared" si="0"/>
        <v>#DIV/0!</v>
      </c>
      <c r="H36" s="385" t="e">
        <f t="shared" si="1"/>
        <v>#DIV/0!</v>
      </c>
    </row>
    <row r="37" spans="1:8" s="52" customFormat="1" ht="19.5">
      <c r="A37" s="525" t="s">
        <v>113</v>
      </c>
      <c r="B37" s="525"/>
      <c r="C37" s="86">
        <f>C29+C9</f>
        <v>4873472.9399999995</v>
      </c>
      <c r="D37" s="86">
        <f>D29+D9</f>
        <v>10846765.25</v>
      </c>
      <c r="E37" s="86">
        <f>E29+E9</f>
        <v>10846765.25</v>
      </c>
      <c r="F37" s="86">
        <f>F29+F9</f>
        <v>5154505.99</v>
      </c>
      <c r="G37" s="444">
        <f t="shared" si="0"/>
        <v>105.76658685623073</v>
      </c>
      <c r="H37" s="444">
        <f t="shared" si="1"/>
        <v>47.52113529883944</v>
      </c>
    </row>
    <row r="38" spans="1:8" ht="15">
      <c r="A38" s="11"/>
      <c r="B38" s="11"/>
      <c r="C38" s="85"/>
      <c r="D38" s="85"/>
      <c r="E38" s="85"/>
      <c r="F38" s="85"/>
      <c r="G38" s="12"/>
      <c r="H38" s="12"/>
    </row>
    <row r="39" ht="14.25" customHeight="1"/>
    <row r="40" spans="1:8" s="92" customFormat="1" ht="28.5" customHeight="1">
      <c r="A40" s="517" t="s">
        <v>27</v>
      </c>
      <c r="B40" s="517"/>
      <c r="C40" s="517"/>
      <c r="D40" s="517"/>
      <c r="E40" s="517"/>
      <c r="F40" s="517"/>
      <c r="G40" s="517"/>
      <c r="H40" s="89"/>
    </row>
    <row r="41" spans="1:8" s="92" customFormat="1" ht="15" customHeight="1">
      <c r="A41" s="518" t="s">
        <v>74</v>
      </c>
      <c r="B41" s="520" t="s">
        <v>3</v>
      </c>
      <c r="C41" s="520" t="s">
        <v>227</v>
      </c>
      <c r="D41" s="514" t="s">
        <v>228</v>
      </c>
      <c r="E41" s="514" t="s">
        <v>229</v>
      </c>
      <c r="F41" s="514" t="s">
        <v>230</v>
      </c>
      <c r="G41" s="514" t="s">
        <v>71</v>
      </c>
      <c r="H41" s="514" t="s">
        <v>71</v>
      </c>
    </row>
    <row r="42" spans="1:8" s="92" customFormat="1" ht="33.75" customHeight="1">
      <c r="A42" s="519"/>
      <c r="B42" s="521"/>
      <c r="C42" s="521"/>
      <c r="D42" s="515"/>
      <c r="E42" s="515"/>
      <c r="F42" s="515"/>
      <c r="G42" s="515"/>
      <c r="H42" s="515"/>
    </row>
    <row r="43" spans="1:8" s="92" customFormat="1" ht="15" customHeight="1">
      <c r="A43" s="522">
        <v>1</v>
      </c>
      <c r="B43" s="522"/>
      <c r="C43" s="90">
        <v>2</v>
      </c>
      <c r="D43" s="91">
        <v>3</v>
      </c>
      <c r="E43" s="91">
        <v>4</v>
      </c>
      <c r="F43" s="91">
        <v>5</v>
      </c>
      <c r="G43" s="91" t="s">
        <v>72</v>
      </c>
      <c r="H43" s="91" t="s">
        <v>73</v>
      </c>
    </row>
    <row r="44" spans="1:8" s="92" customFormat="1" ht="28.5" customHeight="1">
      <c r="A44" s="421">
        <v>3</v>
      </c>
      <c r="B44" s="422" t="s">
        <v>242</v>
      </c>
      <c r="C44" s="445">
        <f>C45+C55+C88+C92</f>
        <v>4860240.82</v>
      </c>
      <c r="D44" s="445">
        <f>D45+D55+D88+D92</f>
        <v>10729302.420000002</v>
      </c>
      <c r="E44" s="445">
        <f>E45+E55+E88+E92</f>
        <v>10729302.420000002</v>
      </c>
      <c r="F44" s="445">
        <f>F45+F55+F88+F92</f>
        <v>5116026.489999999</v>
      </c>
      <c r="G44" s="423">
        <f aca="true" t="shared" si="4" ref="G44:G85">F44/C44*100</f>
        <v>105.26281884937544</v>
      </c>
      <c r="H44" s="423">
        <f aca="true" t="shared" si="5" ref="H44:H109">F44/E44*100</f>
        <v>47.682750375862724</v>
      </c>
    </row>
    <row r="45" spans="1:8" s="94" customFormat="1" ht="15" customHeight="1">
      <c r="A45" s="142">
        <v>31</v>
      </c>
      <c r="B45" s="143" t="s">
        <v>7</v>
      </c>
      <c r="C45" s="447">
        <f>SUM(C46,C50,C52)</f>
        <v>4205363.49</v>
      </c>
      <c r="D45" s="447">
        <f>SUM(D46,D50,D52)</f>
        <v>8899577.14</v>
      </c>
      <c r="E45" s="447">
        <f>SUM(E46,E50,E52)</f>
        <v>8899577.14</v>
      </c>
      <c r="F45" s="447">
        <f>SUM(F46,F50,F52)</f>
        <v>4320911.7</v>
      </c>
      <c r="G45" s="130">
        <f t="shared" si="4"/>
        <v>102.74763906318118</v>
      </c>
      <c r="H45" s="153">
        <f t="shared" si="5"/>
        <v>48.55187647713338</v>
      </c>
    </row>
    <row r="46" spans="1:8" s="94" customFormat="1" ht="15" customHeight="1">
      <c r="A46" s="138">
        <v>311</v>
      </c>
      <c r="B46" s="139" t="s">
        <v>8</v>
      </c>
      <c r="C46" s="140">
        <f>SUM(C47,C48,C49)</f>
        <v>3476229.34</v>
      </c>
      <c r="D46" s="140">
        <f>E46</f>
        <v>7366003.57</v>
      </c>
      <c r="E46" s="140">
        <v>7366003.57</v>
      </c>
      <c r="F46" s="140">
        <f>SUM(F47,F48,F49)</f>
        <v>3570301.66</v>
      </c>
      <c r="G46" s="134">
        <f t="shared" si="4"/>
        <v>102.70615977253101</v>
      </c>
      <c r="H46" s="154">
        <f t="shared" si="5"/>
        <v>48.469996329366424</v>
      </c>
    </row>
    <row r="47" spans="1:8" s="92" customFormat="1" ht="15" customHeight="1">
      <c r="A47" s="97">
        <v>3111</v>
      </c>
      <c r="B47" s="64" t="s">
        <v>78</v>
      </c>
      <c r="C47" s="93">
        <v>3426267.01</v>
      </c>
      <c r="D47" s="93"/>
      <c r="E47" s="93"/>
      <c r="F47" s="93">
        <v>3483874.33</v>
      </c>
      <c r="G47" s="53">
        <f t="shared" si="4"/>
        <v>101.68134356814183</v>
      </c>
      <c r="H47" s="56" t="e">
        <f t="shared" si="5"/>
        <v>#DIV/0!</v>
      </c>
    </row>
    <row r="48" spans="1:8" s="92" customFormat="1" ht="15" customHeight="1">
      <c r="A48" s="97">
        <v>3113</v>
      </c>
      <c r="B48" s="64" t="s">
        <v>180</v>
      </c>
      <c r="C48" s="93">
        <v>33259.54</v>
      </c>
      <c r="D48" s="93"/>
      <c r="E48" s="93"/>
      <c r="F48" s="93">
        <v>69244</v>
      </c>
      <c r="G48" s="53">
        <f t="shared" si="4"/>
        <v>208.1928974363446</v>
      </c>
      <c r="H48" s="56" t="e">
        <f t="shared" si="5"/>
        <v>#DIV/0!</v>
      </c>
    </row>
    <row r="49" spans="1:8" s="92" customFormat="1" ht="15" customHeight="1">
      <c r="A49" s="97">
        <v>3114</v>
      </c>
      <c r="B49" s="64" t="s">
        <v>181</v>
      </c>
      <c r="C49" s="93">
        <v>16702.79</v>
      </c>
      <c r="D49" s="93"/>
      <c r="E49" s="93"/>
      <c r="F49" s="93">
        <v>17183.33</v>
      </c>
      <c r="G49" s="53">
        <f t="shared" si="4"/>
        <v>102.87700438070526</v>
      </c>
      <c r="H49" s="56" t="e">
        <f t="shared" si="5"/>
        <v>#DIV/0!</v>
      </c>
    </row>
    <row r="50" spans="1:8" s="94" customFormat="1" ht="15">
      <c r="A50" s="138">
        <v>312</v>
      </c>
      <c r="B50" s="139" t="s">
        <v>9</v>
      </c>
      <c r="C50" s="140">
        <f>SUM(C51)</f>
        <v>153647.48</v>
      </c>
      <c r="D50" s="140">
        <f>E50</f>
        <v>342602.86</v>
      </c>
      <c r="E50" s="140">
        <v>342602.86</v>
      </c>
      <c r="F50" s="140">
        <f>SUM(F51)</f>
        <v>158572.26</v>
      </c>
      <c r="G50" s="134">
        <f t="shared" si="4"/>
        <v>103.20524619082592</v>
      </c>
      <c r="H50" s="154">
        <f t="shared" si="5"/>
        <v>46.28456983692431</v>
      </c>
    </row>
    <row r="51" spans="1:8" s="92" customFormat="1" ht="15">
      <c r="A51" s="97" t="s">
        <v>89</v>
      </c>
      <c r="B51" s="101" t="s">
        <v>9</v>
      </c>
      <c r="C51" s="93">
        <v>153647.48</v>
      </c>
      <c r="D51" s="93"/>
      <c r="E51" s="93"/>
      <c r="F51" s="93">
        <v>158572.26</v>
      </c>
      <c r="G51" s="53">
        <f t="shared" si="4"/>
        <v>103.20524619082592</v>
      </c>
      <c r="H51" s="56" t="e">
        <f t="shared" si="5"/>
        <v>#DIV/0!</v>
      </c>
    </row>
    <row r="52" spans="1:8" s="94" customFormat="1" ht="15">
      <c r="A52" s="138">
        <v>313</v>
      </c>
      <c r="B52" s="139" t="s">
        <v>10</v>
      </c>
      <c r="C52" s="140">
        <f>SUM(C53:C54)</f>
        <v>575486.67</v>
      </c>
      <c r="D52" s="140">
        <f>E52</f>
        <v>1190970.71</v>
      </c>
      <c r="E52" s="140">
        <v>1190970.71</v>
      </c>
      <c r="F52" s="140">
        <f>SUM(F53:F54)</f>
        <v>592037.78</v>
      </c>
      <c r="G52" s="134">
        <f t="shared" si="4"/>
        <v>102.87601969998714</v>
      </c>
      <c r="H52" s="154">
        <f t="shared" si="5"/>
        <v>49.71052394731018</v>
      </c>
    </row>
    <row r="53" spans="1:8" s="92" customFormat="1" ht="15">
      <c r="A53" s="97">
        <v>3132</v>
      </c>
      <c r="B53" s="101" t="s">
        <v>79</v>
      </c>
      <c r="C53" s="93">
        <v>575486.67</v>
      </c>
      <c r="D53" s="93"/>
      <c r="E53" s="93"/>
      <c r="F53" s="93">
        <v>591331.43</v>
      </c>
      <c r="G53" s="53">
        <f t="shared" si="4"/>
        <v>102.7532801063837</v>
      </c>
      <c r="H53" s="56" t="e">
        <f t="shared" si="5"/>
        <v>#DIV/0!</v>
      </c>
    </row>
    <row r="54" spans="1:8" s="92" customFormat="1" ht="30">
      <c r="A54" s="97">
        <v>3133</v>
      </c>
      <c r="B54" s="101" t="s">
        <v>80</v>
      </c>
      <c r="C54" s="93">
        <v>0</v>
      </c>
      <c r="D54" s="93"/>
      <c r="E54" s="93"/>
      <c r="F54" s="93">
        <v>706.35</v>
      </c>
      <c r="G54" s="53" t="e">
        <f t="shared" si="4"/>
        <v>#DIV/0!</v>
      </c>
      <c r="H54" s="56" t="e">
        <f t="shared" si="5"/>
        <v>#DIV/0!</v>
      </c>
    </row>
    <row r="55" spans="1:8" s="94" customFormat="1" ht="15">
      <c r="A55" s="144">
        <v>32</v>
      </c>
      <c r="B55" s="145" t="s">
        <v>11</v>
      </c>
      <c r="C55" s="146">
        <f>SUM(C56,C61,C68,C78,C80)</f>
        <v>651898.76</v>
      </c>
      <c r="D55" s="146">
        <f>SUM(D56,D61,D68,D78,D80)</f>
        <v>1661682.3499999999</v>
      </c>
      <c r="E55" s="146">
        <f>SUM(E56,E61,E68,E78,E80)</f>
        <v>1661682.3499999999</v>
      </c>
      <c r="F55" s="146">
        <f>SUM(F56,F61,F68,F78,F80)</f>
        <v>770960.3099999999</v>
      </c>
      <c r="G55" s="130">
        <f t="shared" si="4"/>
        <v>118.26380985906462</v>
      </c>
      <c r="H55" s="153">
        <f t="shared" si="5"/>
        <v>46.39637112351828</v>
      </c>
    </row>
    <row r="56" spans="1:8" s="94" customFormat="1" ht="15">
      <c r="A56" s="138">
        <v>321</v>
      </c>
      <c r="B56" s="139" t="s">
        <v>12</v>
      </c>
      <c r="C56" s="140">
        <f>SUM(C57,C58,C59,C60)</f>
        <v>101642.35</v>
      </c>
      <c r="D56" s="140">
        <f>E56</f>
        <v>251242.01</v>
      </c>
      <c r="E56" s="140">
        <v>251242.01</v>
      </c>
      <c r="F56" s="140">
        <f>SUM(F57,F58,F59,F60)</f>
        <v>159088.61000000002</v>
      </c>
      <c r="G56" s="134">
        <f t="shared" si="4"/>
        <v>156.5180360351763</v>
      </c>
      <c r="H56" s="154">
        <f t="shared" si="5"/>
        <v>63.3208634177063</v>
      </c>
    </row>
    <row r="57" spans="1:8" s="92" customFormat="1" ht="15">
      <c r="A57" s="97" t="s">
        <v>81</v>
      </c>
      <c r="B57" s="101" t="s">
        <v>82</v>
      </c>
      <c r="C57" s="93">
        <v>3180</v>
      </c>
      <c r="D57" s="93"/>
      <c r="E57" s="93"/>
      <c r="F57" s="93">
        <v>25361.2</v>
      </c>
      <c r="G57" s="53">
        <f t="shared" si="4"/>
        <v>797.5220125786163</v>
      </c>
      <c r="H57" s="56" t="e">
        <f t="shared" si="5"/>
        <v>#DIV/0!</v>
      </c>
    </row>
    <row r="58" spans="1:8" s="92" customFormat="1" ht="30">
      <c r="A58" s="97" t="s">
        <v>83</v>
      </c>
      <c r="B58" s="101" t="s">
        <v>13</v>
      </c>
      <c r="C58" s="93">
        <v>90945.35</v>
      </c>
      <c r="D58" s="93"/>
      <c r="E58" s="93"/>
      <c r="F58" s="93">
        <v>119860.41</v>
      </c>
      <c r="G58" s="53">
        <f t="shared" si="4"/>
        <v>131.79388500896417</v>
      </c>
      <c r="H58" s="56" t="e">
        <f t="shared" si="5"/>
        <v>#DIV/0!</v>
      </c>
    </row>
    <row r="59" spans="1:8" s="92" customFormat="1" ht="15">
      <c r="A59" s="97">
        <v>3213</v>
      </c>
      <c r="B59" s="101" t="s">
        <v>125</v>
      </c>
      <c r="C59" s="93">
        <v>1125</v>
      </c>
      <c r="D59" s="93"/>
      <c r="E59" s="93"/>
      <c r="F59" s="93">
        <v>2125</v>
      </c>
      <c r="G59" s="53">
        <f t="shared" si="4"/>
        <v>188.88888888888889</v>
      </c>
      <c r="H59" s="56" t="e">
        <f t="shared" si="5"/>
        <v>#DIV/0!</v>
      </c>
    </row>
    <row r="60" spans="1:8" s="92" customFormat="1" ht="15">
      <c r="A60" s="97">
        <v>3214</v>
      </c>
      <c r="B60" s="101" t="s">
        <v>126</v>
      </c>
      <c r="C60" s="93">
        <v>6392</v>
      </c>
      <c r="D60" s="93"/>
      <c r="E60" s="93"/>
      <c r="F60" s="93">
        <v>11742</v>
      </c>
      <c r="G60" s="53">
        <f t="shared" si="4"/>
        <v>183.69837296620776</v>
      </c>
      <c r="H60" s="56" t="e">
        <f t="shared" si="5"/>
        <v>#DIV/0!</v>
      </c>
    </row>
    <row r="61" spans="1:8" s="94" customFormat="1" ht="15">
      <c r="A61" s="138">
        <v>322</v>
      </c>
      <c r="B61" s="139" t="s">
        <v>14</v>
      </c>
      <c r="C61" s="140">
        <f>SUM(C62:C67)</f>
        <v>351396.69</v>
      </c>
      <c r="D61" s="140">
        <f>E61</f>
        <v>843565.48</v>
      </c>
      <c r="E61" s="140">
        <v>843565.48</v>
      </c>
      <c r="F61" s="140">
        <f>SUM(F62:F67)</f>
        <v>379258.43999999994</v>
      </c>
      <c r="G61" s="134">
        <f t="shared" si="4"/>
        <v>107.9288595461727</v>
      </c>
      <c r="H61" s="154">
        <f t="shared" si="5"/>
        <v>44.95898054055033</v>
      </c>
    </row>
    <row r="62" spans="1:8" s="92" customFormat="1" ht="15">
      <c r="A62" s="97" t="s">
        <v>84</v>
      </c>
      <c r="B62" s="101" t="s">
        <v>15</v>
      </c>
      <c r="C62" s="93">
        <v>53926.29</v>
      </c>
      <c r="D62" s="93"/>
      <c r="E62" s="93"/>
      <c r="F62" s="93">
        <v>44388.24</v>
      </c>
      <c r="G62" s="53">
        <f t="shared" si="4"/>
        <v>82.31280141838053</v>
      </c>
      <c r="H62" s="56" t="e">
        <f t="shared" si="5"/>
        <v>#DIV/0!</v>
      </c>
    </row>
    <row r="63" spans="1:8" s="92" customFormat="1" ht="15">
      <c r="A63" s="97">
        <v>3222</v>
      </c>
      <c r="B63" s="101" t="s">
        <v>127</v>
      </c>
      <c r="C63" s="93">
        <v>143133.16</v>
      </c>
      <c r="D63" s="93"/>
      <c r="E63" s="93"/>
      <c r="F63" s="93">
        <v>211239.27</v>
      </c>
      <c r="G63" s="53">
        <f t="shared" si="4"/>
        <v>147.5823422049789</v>
      </c>
      <c r="H63" s="56" t="e">
        <f t="shared" si="5"/>
        <v>#DIV/0!</v>
      </c>
    </row>
    <row r="64" spans="1:8" s="92" customFormat="1" ht="15">
      <c r="A64" s="97" t="s">
        <v>85</v>
      </c>
      <c r="B64" s="101" t="s">
        <v>86</v>
      </c>
      <c r="C64" s="93">
        <v>85741.58</v>
      </c>
      <c r="D64" s="93"/>
      <c r="E64" s="93"/>
      <c r="F64" s="93">
        <v>109322.51</v>
      </c>
      <c r="G64" s="53">
        <f t="shared" si="4"/>
        <v>127.50232734222998</v>
      </c>
      <c r="H64" s="56" t="e">
        <f t="shared" si="5"/>
        <v>#DIV/0!</v>
      </c>
    </row>
    <row r="65" spans="1:8" s="92" customFormat="1" ht="30">
      <c r="A65" s="97" t="s">
        <v>87</v>
      </c>
      <c r="B65" s="101" t="s">
        <v>88</v>
      </c>
      <c r="C65" s="93">
        <v>27294.12</v>
      </c>
      <c r="D65" s="93"/>
      <c r="E65" s="93"/>
      <c r="F65" s="93">
        <v>5203.73</v>
      </c>
      <c r="G65" s="53">
        <f t="shared" si="4"/>
        <v>19.065388442638927</v>
      </c>
      <c r="H65" s="56" t="e">
        <f t="shared" si="5"/>
        <v>#DIV/0!</v>
      </c>
    </row>
    <row r="66" spans="1:8" s="92" customFormat="1" ht="15">
      <c r="A66" s="97">
        <v>3225</v>
      </c>
      <c r="B66" s="101" t="s">
        <v>128</v>
      </c>
      <c r="C66" s="93">
        <v>40388.54</v>
      </c>
      <c r="D66" s="93"/>
      <c r="E66" s="93"/>
      <c r="F66" s="93">
        <v>7936.77</v>
      </c>
      <c r="G66" s="53">
        <f t="shared" si="4"/>
        <v>19.651044578486868</v>
      </c>
      <c r="H66" s="56" t="e">
        <f t="shared" si="5"/>
        <v>#DIV/0!</v>
      </c>
    </row>
    <row r="67" spans="1:8" s="92" customFormat="1" ht="15">
      <c r="A67" s="97">
        <v>3227</v>
      </c>
      <c r="B67" s="101" t="s">
        <v>129</v>
      </c>
      <c r="C67" s="93">
        <v>913</v>
      </c>
      <c r="D67" s="93"/>
      <c r="E67" s="93"/>
      <c r="F67" s="93">
        <v>1167.92</v>
      </c>
      <c r="G67" s="53">
        <f t="shared" si="4"/>
        <v>127.921139101862</v>
      </c>
      <c r="H67" s="56" t="e">
        <f t="shared" si="5"/>
        <v>#DIV/0!</v>
      </c>
    </row>
    <row r="68" spans="1:8" s="94" customFormat="1" ht="15">
      <c r="A68" s="138">
        <v>323</v>
      </c>
      <c r="B68" s="139" t="s">
        <v>16</v>
      </c>
      <c r="C68" s="140">
        <f>SUM(C69:C77)</f>
        <v>180092.35</v>
      </c>
      <c r="D68" s="140">
        <f>E68</f>
        <v>408617.37</v>
      </c>
      <c r="E68" s="140">
        <v>408617.37</v>
      </c>
      <c r="F68" s="140">
        <f>SUM(F69:F77)</f>
        <v>181324.18</v>
      </c>
      <c r="G68" s="134">
        <f t="shared" si="4"/>
        <v>100.68399907047689</v>
      </c>
      <c r="H68" s="154">
        <f t="shared" si="5"/>
        <v>44.37505434485078</v>
      </c>
    </row>
    <row r="69" spans="1:8" s="92" customFormat="1" ht="15">
      <c r="A69" s="97" t="s">
        <v>90</v>
      </c>
      <c r="B69" s="101" t="s">
        <v>91</v>
      </c>
      <c r="C69" s="93">
        <v>24781.67</v>
      </c>
      <c r="D69" s="93"/>
      <c r="E69" s="93"/>
      <c r="F69" s="93">
        <v>40649.42</v>
      </c>
      <c r="G69" s="53">
        <f t="shared" si="4"/>
        <v>164.03018844169907</v>
      </c>
      <c r="H69" s="56" t="e">
        <f t="shared" si="5"/>
        <v>#DIV/0!</v>
      </c>
    </row>
    <row r="70" spans="1:8" s="92" customFormat="1" ht="15">
      <c r="A70" s="97" t="s">
        <v>92</v>
      </c>
      <c r="B70" s="101" t="s">
        <v>93</v>
      </c>
      <c r="C70" s="93">
        <v>41824.96</v>
      </c>
      <c r="D70" s="93"/>
      <c r="E70" s="93"/>
      <c r="F70" s="93">
        <v>15801.36</v>
      </c>
      <c r="G70" s="53">
        <f t="shared" si="4"/>
        <v>37.77973726693343</v>
      </c>
      <c r="H70" s="56" t="e">
        <f t="shared" si="5"/>
        <v>#DIV/0!</v>
      </c>
    </row>
    <row r="71" spans="1:8" s="92" customFormat="1" ht="15">
      <c r="A71" s="97">
        <v>3233</v>
      </c>
      <c r="B71" s="101" t="s">
        <v>178</v>
      </c>
      <c r="C71" s="93">
        <v>0</v>
      </c>
      <c r="D71" s="93"/>
      <c r="E71" s="93"/>
      <c r="F71" s="93">
        <v>4692</v>
      </c>
      <c r="G71" s="53" t="e">
        <f t="shared" si="4"/>
        <v>#DIV/0!</v>
      </c>
      <c r="H71" s="56" t="e">
        <f t="shared" si="5"/>
        <v>#DIV/0!</v>
      </c>
    </row>
    <row r="72" spans="1:8" s="92" customFormat="1" ht="15">
      <c r="A72" s="97" t="s">
        <v>94</v>
      </c>
      <c r="B72" s="101" t="s">
        <v>95</v>
      </c>
      <c r="C72" s="93">
        <v>71879.34</v>
      </c>
      <c r="D72" s="93"/>
      <c r="E72" s="93"/>
      <c r="F72" s="93">
        <v>57519.5</v>
      </c>
      <c r="G72" s="53">
        <f t="shared" si="4"/>
        <v>80.0222984796466</v>
      </c>
      <c r="H72" s="56" t="e">
        <f t="shared" si="5"/>
        <v>#DIV/0!</v>
      </c>
    </row>
    <row r="73" spans="1:8" s="92" customFormat="1" ht="15">
      <c r="A73" s="97">
        <v>3235</v>
      </c>
      <c r="B73" s="101" t="s">
        <v>130</v>
      </c>
      <c r="C73" s="93">
        <v>4528.13</v>
      </c>
      <c r="D73" s="93"/>
      <c r="E73" s="93"/>
      <c r="F73" s="93">
        <v>7875</v>
      </c>
      <c r="G73" s="53">
        <f t="shared" si="4"/>
        <v>173.912851441986</v>
      </c>
      <c r="H73" s="56" t="e">
        <f t="shared" si="5"/>
        <v>#DIV/0!</v>
      </c>
    </row>
    <row r="74" spans="1:8" s="92" customFormat="1" ht="15">
      <c r="A74" s="97">
        <v>3236</v>
      </c>
      <c r="B74" s="101" t="s">
        <v>131</v>
      </c>
      <c r="C74" s="93">
        <v>500</v>
      </c>
      <c r="D74" s="93"/>
      <c r="E74" s="93"/>
      <c r="F74" s="93">
        <v>12375</v>
      </c>
      <c r="G74" s="53">
        <f t="shared" si="4"/>
        <v>2475</v>
      </c>
      <c r="H74" s="56" t="e">
        <f t="shared" si="5"/>
        <v>#DIV/0!</v>
      </c>
    </row>
    <row r="75" spans="1:8" s="92" customFormat="1" ht="15">
      <c r="A75" s="97">
        <v>3237</v>
      </c>
      <c r="B75" s="101" t="s">
        <v>132</v>
      </c>
      <c r="C75" s="93">
        <v>26904.81</v>
      </c>
      <c r="D75" s="93"/>
      <c r="E75" s="93"/>
      <c r="F75" s="93">
        <v>28244.71</v>
      </c>
      <c r="G75" s="53">
        <f t="shared" si="4"/>
        <v>104.98015038946566</v>
      </c>
      <c r="H75" s="56" t="e">
        <f t="shared" si="5"/>
        <v>#DIV/0!</v>
      </c>
    </row>
    <row r="76" spans="1:8" s="92" customFormat="1" ht="15">
      <c r="A76" s="97" t="s">
        <v>96</v>
      </c>
      <c r="B76" s="101" t="s">
        <v>97</v>
      </c>
      <c r="C76" s="93">
        <v>8173.44</v>
      </c>
      <c r="D76" s="93"/>
      <c r="E76" s="93"/>
      <c r="F76" s="93">
        <v>8382.19</v>
      </c>
      <c r="G76" s="53">
        <f t="shared" si="4"/>
        <v>102.55400418917861</v>
      </c>
      <c r="H76" s="56" t="e">
        <f t="shared" si="5"/>
        <v>#DIV/0!</v>
      </c>
    </row>
    <row r="77" spans="1:8" s="92" customFormat="1" ht="15">
      <c r="A77" s="97" t="s">
        <v>98</v>
      </c>
      <c r="B77" s="101" t="s">
        <v>17</v>
      </c>
      <c r="C77" s="93">
        <v>1500</v>
      </c>
      <c r="D77" s="93"/>
      <c r="E77" s="93"/>
      <c r="F77" s="93">
        <v>5785</v>
      </c>
      <c r="G77" s="53">
        <f t="shared" si="4"/>
        <v>385.66666666666663</v>
      </c>
      <c r="H77" s="56" t="e">
        <f t="shared" si="5"/>
        <v>#DIV/0!</v>
      </c>
    </row>
    <row r="78" spans="1:8" s="94" customFormat="1" ht="30">
      <c r="A78" s="138">
        <v>324</v>
      </c>
      <c r="B78" s="139" t="s">
        <v>23</v>
      </c>
      <c r="C78" s="140">
        <f>SUM(C79)</f>
        <v>0</v>
      </c>
      <c r="D78" s="140">
        <f>SUM(D79)</f>
        <v>0</v>
      </c>
      <c r="E78" s="140">
        <f>SUM(E79)</f>
        <v>0</v>
      </c>
      <c r="F78" s="140">
        <f>SUM(F79)</f>
        <v>0</v>
      </c>
      <c r="G78" s="134" t="e">
        <f t="shared" si="4"/>
        <v>#DIV/0!</v>
      </c>
      <c r="H78" s="154" t="e">
        <f t="shared" si="5"/>
        <v>#DIV/0!</v>
      </c>
    </row>
    <row r="79" spans="1:8" s="92" customFormat="1" ht="30">
      <c r="A79" s="97">
        <v>3241</v>
      </c>
      <c r="B79" s="101" t="s">
        <v>23</v>
      </c>
      <c r="C79" s="93"/>
      <c r="D79" s="93"/>
      <c r="E79" s="93"/>
      <c r="F79" s="93"/>
      <c r="G79" s="53" t="e">
        <f t="shared" si="4"/>
        <v>#DIV/0!</v>
      </c>
      <c r="H79" s="56" t="e">
        <f t="shared" si="5"/>
        <v>#DIV/0!</v>
      </c>
    </row>
    <row r="80" spans="1:8" s="94" customFormat="1" ht="15">
      <c r="A80" s="138">
        <v>329</v>
      </c>
      <c r="B80" s="139" t="s">
        <v>18</v>
      </c>
      <c r="C80" s="140">
        <f>SUM(C81:C87)</f>
        <v>18767.37</v>
      </c>
      <c r="D80" s="140">
        <f>E80</f>
        <v>158257.49</v>
      </c>
      <c r="E80" s="140">
        <v>158257.49</v>
      </c>
      <c r="F80" s="140">
        <f>SUM(F81:F87)</f>
        <v>51289.08</v>
      </c>
      <c r="G80" s="134">
        <f t="shared" si="4"/>
        <v>273.28858545443507</v>
      </c>
      <c r="H80" s="154">
        <f t="shared" si="5"/>
        <v>32.408627231482065</v>
      </c>
    </row>
    <row r="81" spans="1:8" s="92" customFormat="1" ht="30">
      <c r="A81" s="97" t="s">
        <v>99</v>
      </c>
      <c r="B81" s="101" t="s">
        <v>100</v>
      </c>
      <c r="C81" s="93"/>
      <c r="D81" s="93"/>
      <c r="E81" s="93"/>
      <c r="F81" s="93">
        <v>2162.28</v>
      </c>
      <c r="G81" s="53" t="e">
        <f t="shared" si="4"/>
        <v>#DIV/0!</v>
      </c>
      <c r="H81" s="56" t="e">
        <f t="shared" si="5"/>
        <v>#DIV/0!</v>
      </c>
    </row>
    <row r="82" spans="1:8" s="92" customFormat="1" ht="15">
      <c r="A82" s="97">
        <v>3292</v>
      </c>
      <c r="B82" s="101" t="s">
        <v>179</v>
      </c>
      <c r="C82" s="93"/>
      <c r="D82" s="93"/>
      <c r="E82" s="93"/>
      <c r="F82" s="93"/>
      <c r="G82" s="53" t="e">
        <f>F82/C82*100</f>
        <v>#DIV/0!</v>
      </c>
      <c r="H82" s="56" t="e">
        <f t="shared" si="5"/>
        <v>#DIV/0!</v>
      </c>
    </row>
    <row r="83" spans="1:8" s="92" customFormat="1" ht="15">
      <c r="A83" s="97" t="s">
        <v>101</v>
      </c>
      <c r="B83" s="101" t="s">
        <v>102</v>
      </c>
      <c r="C83" s="93">
        <v>1870.57</v>
      </c>
      <c r="D83" s="93"/>
      <c r="E83" s="93"/>
      <c r="F83" s="93">
        <v>3912.35</v>
      </c>
      <c r="G83" s="53">
        <f t="shared" si="4"/>
        <v>209.15282507470985</v>
      </c>
      <c r="H83" s="56" t="e">
        <f t="shared" si="5"/>
        <v>#DIV/0!</v>
      </c>
    </row>
    <row r="84" spans="1:8" s="92" customFormat="1" ht="15">
      <c r="A84" s="97">
        <v>3294</v>
      </c>
      <c r="B84" s="101" t="s">
        <v>133</v>
      </c>
      <c r="C84" s="93">
        <v>350</v>
      </c>
      <c r="D84" s="93"/>
      <c r="E84" s="93"/>
      <c r="F84" s="93">
        <v>800</v>
      </c>
      <c r="G84" s="53">
        <f t="shared" si="4"/>
        <v>228.57142857142856</v>
      </c>
      <c r="H84" s="56" t="e">
        <f t="shared" si="5"/>
        <v>#DIV/0!</v>
      </c>
    </row>
    <row r="85" spans="1:8" s="92" customFormat="1" ht="15">
      <c r="A85" s="97">
        <v>3295</v>
      </c>
      <c r="B85" s="101" t="s">
        <v>103</v>
      </c>
      <c r="C85" s="93">
        <v>10125</v>
      </c>
      <c r="D85" s="93"/>
      <c r="E85" s="93"/>
      <c r="F85" s="93">
        <v>19225</v>
      </c>
      <c r="G85" s="53">
        <f t="shared" si="4"/>
        <v>189.87654320987656</v>
      </c>
      <c r="H85" s="56" t="e">
        <f t="shared" si="5"/>
        <v>#DIV/0!</v>
      </c>
    </row>
    <row r="86" spans="1:8" s="92" customFormat="1" ht="15">
      <c r="A86" s="97">
        <v>3296</v>
      </c>
      <c r="B86" s="101" t="s">
        <v>218</v>
      </c>
      <c r="C86" s="93">
        <v>550</v>
      </c>
      <c r="D86" s="93"/>
      <c r="E86" s="93"/>
      <c r="F86" s="93">
        <v>16875</v>
      </c>
      <c r="G86" s="53">
        <f>F86/C86*100</f>
        <v>3068.1818181818185</v>
      </c>
      <c r="H86" s="56" t="e">
        <f t="shared" si="5"/>
        <v>#DIV/0!</v>
      </c>
    </row>
    <row r="87" spans="1:8" s="92" customFormat="1" ht="15">
      <c r="A87" s="97" t="s">
        <v>104</v>
      </c>
      <c r="B87" s="101" t="s">
        <v>18</v>
      </c>
      <c r="C87" s="93">
        <v>5871.8</v>
      </c>
      <c r="D87" s="93"/>
      <c r="E87" s="93"/>
      <c r="F87" s="93">
        <v>8314.45</v>
      </c>
      <c r="G87" s="53">
        <f>F87/C87*100</f>
        <v>141.59967982560715</v>
      </c>
      <c r="H87" s="56" t="e">
        <f t="shared" si="5"/>
        <v>#DIV/0!</v>
      </c>
    </row>
    <row r="88" spans="1:8" s="94" customFormat="1" ht="15">
      <c r="A88" s="144">
        <v>34</v>
      </c>
      <c r="B88" s="145" t="s">
        <v>19</v>
      </c>
      <c r="C88" s="146">
        <f>SUM(C89)</f>
        <v>978.57</v>
      </c>
      <c r="D88" s="146">
        <f>SUM(D89)</f>
        <v>78272.55</v>
      </c>
      <c r="E88" s="146">
        <f>SUM(E89)</f>
        <v>78272.55</v>
      </c>
      <c r="F88" s="146">
        <f>SUM(F89)</f>
        <v>16327.67</v>
      </c>
      <c r="G88" s="130">
        <f aca="true" t="shared" si="6" ref="G88:G109">F88/C88*100</f>
        <v>1668.5234576984783</v>
      </c>
      <c r="H88" s="153">
        <f t="shared" si="5"/>
        <v>20.860020530824663</v>
      </c>
    </row>
    <row r="89" spans="1:8" s="94" customFormat="1" ht="15">
      <c r="A89" s="138">
        <v>343</v>
      </c>
      <c r="B89" s="139" t="s">
        <v>20</v>
      </c>
      <c r="C89" s="140">
        <f>SUM(C90,C91)</f>
        <v>978.57</v>
      </c>
      <c r="D89" s="140">
        <f>E89</f>
        <v>78272.55</v>
      </c>
      <c r="E89" s="140">
        <v>78272.55</v>
      </c>
      <c r="F89" s="140">
        <f>SUM(F90,F91)</f>
        <v>16327.67</v>
      </c>
      <c r="G89" s="134">
        <f t="shared" si="6"/>
        <v>1668.5234576984783</v>
      </c>
      <c r="H89" s="154">
        <f t="shared" si="5"/>
        <v>20.860020530824663</v>
      </c>
    </row>
    <row r="90" spans="1:8" s="92" customFormat="1" ht="15">
      <c r="A90" s="97" t="s">
        <v>105</v>
      </c>
      <c r="B90" s="101" t="s">
        <v>106</v>
      </c>
      <c r="C90" s="93">
        <v>962.83</v>
      </c>
      <c r="D90" s="93"/>
      <c r="E90" s="93"/>
      <c r="F90" s="93">
        <v>1055.55</v>
      </c>
      <c r="G90" s="53">
        <f t="shared" si="6"/>
        <v>109.62994505779835</v>
      </c>
      <c r="H90" s="56" t="e">
        <f t="shared" si="5"/>
        <v>#DIV/0!</v>
      </c>
    </row>
    <row r="91" spans="1:8" s="92" customFormat="1" ht="15">
      <c r="A91" s="97">
        <v>3433</v>
      </c>
      <c r="B91" s="101" t="s">
        <v>140</v>
      </c>
      <c r="C91" s="93">
        <v>15.74</v>
      </c>
      <c r="D91" s="93"/>
      <c r="E91" s="93"/>
      <c r="F91" s="93">
        <v>15272.12</v>
      </c>
      <c r="G91" s="53">
        <f t="shared" si="6"/>
        <v>97027.44599745871</v>
      </c>
      <c r="H91" s="56" t="e">
        <f t="shared" si="5"/>
        <v>#DIV/0!</v>
      </c>
    </row>
    <row r="92" spans="1:8" s="92" customFormat="1" ht="15">
      <c r="A92" s="144">
        <v>37</v>
      </c>
      <c r="B92" s="145" t="s">
        <v>141</v>
      </c>
      <c r="C92" s="146">
        <f>SUM(C93)</f>
        <v>2000</v>
      </c>
      <c r="D92" s="146">
        <f>SUM(D93)</f>
        <v>89770.38</v>
      </c>
      <c r="E92" s="146">
        <f>SUM(E93)</f>
        <v>89770.38</v>
      </c>
      <c r="F92" s="146">
        <f>SUM(F93)</f>
        <v>7826.81</v>
      </c>
      <c r="G92" s="130">
        <f t="shared" si="6"/>
        <v>391.3405</v>
      </c>
      <c r="H92" s="153">
        <f t="shared" si="5"/>
        <v>8.718699865144828</v>
      </c>
    </row>
    <row r="93" spans="1:8" s="92" customFormat="1" ht="30">
      <c r="A93" s="138">
        <v>372</v>
      </c>
      <c r="B93" s="139" t="s">
        <v>142</v>
      </c>
      <c r="C93" s="140">
        <f>SUM(C94:C96)</f>
        <v>2000</v>
      </c>
      <c r="D93" s="140">
        <f>E93</f>
        <v>89770.38</v>
      </c>
      <c r="E93" s="140">
        <v>89770.38</v>
      </c>
      <c r="F93" s="140">
        <f>SUM(F94:F96)</f>
        <v>7826.81</v>
      </c>
      <c r="G93" s="134">
        <f t="shared" si="6"/>
        <v>391.3405</v>
      </c>
      <c r="H93" s="154">
        <f t="shared" si="5"/>
        <v>8.718699865144828</v>
      </c>
    </row>
    <row r="94" spans="1:8" s="92" customFormat="1" ht="15">
      <c r="A94" s="97">
        <v>3721</v>
      </c>
      <c r="B94" s="101" t="s">
        <v>172</v>
      </c>
      <c r="C94" s="93">
        <v>2000</v>
      </c>
      <c r="D94" s="93"/>
      <c r="E94" s="93"/>
      <c r="F94" s="95"/>
      <c r="G94" s="53">
        <f t="shared" si="6"/>
        <v>0</v>
      </c>
      <c r="H94" s="56" t="e">
        <f t="shared" si="5"/>
        <v>#DIV/0!</v>
      </c>
    </row>
    <row r="95" spans="1:8" s="92" customFormat="1" ht="15">
      <c r="A95" s="97">
        <v>3722</v>
      </c>
      <c r="B95" s="101" t="s">
        <v>143</v>
      </c>
      <c r="C95" s="93"/>
      <c r="D95" s="93"/>
      <c r="E95" s="93"/>
      <c r="F95" s="93">
        <v>7826.81</v>
      </c>
      <c r="G95" s="53" t="e">
        <f t="shared" si="6"/>
        <v>#DIV/0!</v>
      </c>
      <c r="H95" s="56" t="e">
        <f t="shared" si="5"/>
        <v>#DIV/0!</v>
      </c>
    </row>
    <row r="96" spans="1:8" s="92" customFormat="1" ht="30">
      <c r="A96" s="98">
        <v>3723</v>
      </c>
      <c r="B96" s="448" t="s">
        <v>173</v>
      </c>
      <c r="C96" s="96"/>
      <c r="D96" s="96"/>
      <c r="E96" s="96"/>
      <c r="F96" s="96"/>
      <c r="G96" s="132" t="e">
        <f t="shared" si="6"/>
        <v>#DIV/0!</v>
      </c>
      <c r="H96" s="133" t="e">
        <f t="shared" si="5"/>
        <v>#DIV/0!</v>
      </c>
    </row>
    <row r="97" spans="1:8" s="92" customFormat="1" ht="24.75" customHeight="1">
      <c r="A97" s="452">
        <v>4</v>
      </c>
      <c r="B97" s="453" t="s">
        <v>163</v>
      </c>
      <c r="C97" s="427">
        <f>SUM(C98,C101)</f>
        <v>13623</v>
      </c>
      <c r="D97" s="427">
        <f>SUM(D98,D101)</f>
        <v>277222.43</v>
      </c>
      <c r="E97" s="427">
        <f>SUM(E98,E101)</f>
        <v>277222.43</v>
      </c>
      <c r="F97" s="427">
        <f>SUM(F98,F101)</f>
        <v>112750</v>
      </c>
      <c r="G97" s="427">
        <f t="shared" si="6"/>
        <v>827.6444248697057</v>
      </c>
      <c r="H97" s="427">
        <f t="shared" si="5"/>
        <v>40.671312202262996</v>
      </c>
    </row>
    <row r="98" spans="1:8" s="92" customFormat="1" ht="18.75" customHeight="1">
      <c r="A98" s="449">
        <v>41</v>
      </c>
      <c r="B98" s="450" t="s">
        <v>137</v>
      </c>
      <c r="C98" s="451">
        <f aca="true" t="shared" si="7" ref="C98:F99">SUM(C99)</f>
        <v>0</v>
      </c>
      <c r="D98" s="451">
        <f t="shared" si="7"/>
        <v>0</v>
      </c>
      <c r="E98" s="451">
        <f t="shared" si="7"/>
        <v>0</v>
      </c>
      <c r="F98" s="451">
        <f t="shared" si="7"/>
        <v>0</v>
      </c>
      <c r="G98" s="130" t="e">
        <f t="shared" si="6"/>
        <v>#DIV/0!</v>
      </c>
      <c r="H98" s="153" t="e">
        <f t="shared" si="5"/>
        <v>#DIV/0!</v>
      </c>
    </row>
    <row r="99" spans="1:8" s="92" customFormat="1" ht="15">
      <c r="A99" s="138">
        <v>412</v>
      </c>
      <c r="B99" s="139" t="s">
        <v>138</v>
      </c>
      <c r="C99" s="141">
        <f t="shared" si="7"/>
        <v>0</v>
      </c>
      <c r="D99" s="141">
        <f t="shared" si="7"/>
        <v>0</v>
      </c>
      <c r="E99" s="141">
        <f t="shared" si="7"/>
        <v>0</v>
      </c>
      <c r="F99" s="141">
        <f t="shared" si="7"/>
        <v>0</v>
      </c>
      <c r="G99" s="134" t="e">
        <f t="shared" si="6"/>
        <v>#DIV/0!</v>
      </c>
      <c r="H99" s="154" t="e">
        <f t="shared" si="5"/>
        <v>#DIV/0!</v>
      </c>
    </row>
    <row r="100" spans="1:8" s="92" customFormat="1" ht="15">
      <c r="A100" s="97">
        <v>4123</v>
      </c>
      <c r="B100" s="101" t="s">
        <v>139</v>
      </c>
      <c r="C100" s="93"/>
      <c r="D100" s="93"/>
      <c r="E100" s="93"/>
      <c r="F100" s="93"/>
      <c r="G100" s="53" t="e">
        <f t="shared" si="6"/>
        <v>#DIV/0!</v>
      </c>
      <c r="H100" s="56" t="e">
        <f t="shared" si="5"/>
        <v>#DIV/0!</v>
      </c>
    </row>
    <row r="101" spans="1:8" s="94" customFormat="1" ht="21" customHeight="1">
      <c r="A101" s="144">
        <v>42</v>
      </c>
      <c r="B101" s="145" t="s">
        <v>22</v>
      </c>
      <c r="C101" s="146">
        <f>SUM(C102,C107)</f>
        <v>13623</v>
      </c>
      <c r="D101" s="146">
        <f>SUM(D102,D107)</f>
        <v>277222.43</v>
      </c>
      <c r="E101" s="146">
        <f>SUM(E102,E107)</f>
        <v>277222.43</v>
      </c>
      <c r="F101" s="146">
        <f>SUM(F102,F107)</f>
        <v>112750</v>
      </c>
      <c r="G101" s="130">
        <f t="shared" si="6"/>
        <v>827.6444248697057</v>
      </c>
      <c r="H101" s="153">
        <f t="shared" si="5"/>
        <v>40.671312202262996</v>
      </c>
    </row>
    <row r="102" spans="1:8" s="94" customFormat="1" ht="15">
      <c r="A102" s="138">
        <v>422</v>
      </c>
      <c r="B102" s="139" t="s">
        <v>21</v>
      </c>
      <c r="C102" s="140">
        <f>SUM(C103:C106)</f>
        <v>13623</v>
      </c>
      <c r="D102" s="140">
        <f>E102</f>
        <v>180287.27</v>
      </c>
      <c r="E102" s="140">
        <v>180287.27</v>
      </c>
      <c r="F102" s="140">
        <f>SUM(F103:F106)</f>
        <v>112750</v>
      </c>
      <c r="G102" s="134">
        <f t="shared" si="6"/>
        <v>827.6444248697057</v>
      </c>
      <c r="H102" s="154">
        <f t="shared" si="5"/>
        <v>62.53907999161561</v>
      </c>
    </row>
    <row r="103" spans="1:8" s="92" customFormat="1" ht="15">
      <c r="A103" s="97" t="s">
        <v>107</v>
      </c>
      <c r="B103" s="101" t="s">
        <v>108</v>
      </c>
      <c r="C103" s="93"/>
      <c r="D103" s="93"/>
      <c r="E103" s="93"/>
      <c r="F103" s="93"/>
      <c r="G103" s="53" t="e">
        <f t="shared" si="6"/>
        <v>#DIV/0!</v>
      </c>
      <c r="H103" s="56" t="e">
        <f t="shared" si="5"/>
        <v>#DIV/0!</v>
      </c>
    </row>
    <row r="104" spans="1:8" s="92" customFormat="1" ht="15">
      <c r="A104" s="98" t="s">
        <v>109</v>
      </c>
      <c r="B104" s="101" t="s">
        <v>110</v>
      </c>
      <c r="C104" s="96">
        <v>3298</v>
      </c>
      <c r="D104" s="96"/>
      <c r="E104" s="96"/>
      <c r="F104" s="96"/>
      <c r="G104" s="53">
        <f t="shared" si="6"/>
        <v>0</v>
      </c>
      <c r="H104" s="56" t="e">
        <f t="shared" si="5"/>
        <v>#DIV/0!</v>
      </c>
    </row>
    <row r="105" spans="1:8" s="92" customFormat="1" ht="15">
      <c r="A105" s="97">
        <v>4223</v>
      </c>
      <c r="B105" s="101" t="s">
        <v>186</v>
      </c>
      <c r="C105" s="206">
        <v>5375</v>
      </c>
      <c r="D105" s="206"/>
      <c r="E105" s="93"/>
      <c r="F105" s="93">
        <v>112750</v>
      </c>
      <c r="G105" s="53">
        <f t="shared" si="6"/>
        <v>2097.6744186046512</v>
      </c>
      <c r="H105" s="56" t="e">
        <f t="shared" si="5"/>
        <v>#DIV/0!</v>
      </c>
    </row>
    <row r="106" spans="1:8" s="92" customFormat="1" ht="15">
      <c r="A106" s="97">
        <v>4227</v>
      </c>
      <c r="B106" s="204" t="s">
        <v>185</v>
      </c>
      <c r="C106" s="205">
        <v>4950</v>
      </c>
      <c r="D106" s="206"/>
      <c r="E106" s="93"/>
      <c r="F106" s="207"/>
      <c r="G106" s="53">
        <f t="shared" si="6"/>
        <v>0</v>
      </c>
      <c r="H106" s="56" t="e">
        <f t="shared" si="5"/>
        <v>#DIV/0!</v>
      </c>
    </row>
    <row r="107" spans="1:8" s="92" customFormat="1" ht="15">
      <c r="A107" s="152">
        <v>424</v>
      </c>
      <c r="B107" s="139" t="s">
        <v>134</v>
      </c>
      <c r="C107" s="140">
        <f>SUM(C108)</f>
        <v>0</v>
      </c>
      <c r="D107" s="140">
        <f>E107</f>
        <v>96935.16</v>
      </c>
      <c r="E107" s="140">
        <v>96935.16</v>
      </c>
      <c r="F107" s="140">
        <f>SUM(F108)</f>
        <v>0</v>
      </c>
      <c r="G107" s="134" t="e">
        <f>F107/C107*100</f>
        <v>#DIV/0!</v>
      </c>
      <c r="H107" s="154">
        <f>F107/E107*100</f>
        <v>0</v>
      </c>
    </row>
    <row r="108" spans="1:8" s="92" customFormat="1" ht="15">
      <c r="A108" s="209">
        <v>4241</v>
      </c>
      <c r="B108" s="210" t="s">
        <v>135</v>
      </c>
      <c r="C108" s="212"/>
      <c r="D108" s="208"/>
      <c r="E108" s="211"/>
      <c r="F108" s="212"/>
      <c r="G108" s="132" t="e">
        <f t="shared" si="6"/>
        <v>#DIV/0!</v>
      </c>
      <c r="H108" s="133" t="e">
        <f t="shared" si="5"/>
        <v>#DIV/0!</v>
      </c>
    </row>
    <row r="109" spans="1:8" s="120" customFormat="1" ht="19.5">
      <c r="A109" s="523" t="s">
        <v>117</v>
      </c>
      <c r="B109" s="524"/>
      <c r="C109" s="119">
        <f>SUM(C45,C55,C88,C92,C97)</f>
        <v>4873863.82</v>
      </c>
      <c r="D109" s="119">
        <f>SUM(D45,D55,D88,D92,D97)</f>
        <v>11006524.850000001</v>
      </c>
      <c r="E109" s="119">
        <f>SUM(E45,E55,E88,E92,E97)</f>
        <v>11006524.850000001</v>
      </c>
      <c r="F109" s="119">
        <f>SUM(F45,F55,F88,F92,F97)</f>
        <v>5228776.489999999</v>
      </c>
      <c r="G109" s="10">
        <f t="shared" si="6"/>
        <v>107.2819570490174</v>
      </c>
      <c r="H109" s="10">
        <f t="shared" si="5"/>
        <v>47.506152589116255</v>
      </c>
    </row>
    <row r="110" spans="1:8" s="67" customFormat="1" ht="20.25">
      <c r="A110" s="99"/>
      <c r="B110" s="99"/>
      <c r="C110" s="99"/>
      <c r="D110" s="99"/>
      <c r="E110" s="99"/>
      <c r="F110" s="99"/>
      <c r="G110" s="99"/>
      <c r="H110" s="100"/>
    </row>
    <row r="111" spans="1:8" s="67" customFormat="1" ht="20.25">
      <c r="A111" s="45"/>
      <c r="B111" s="45"/>
      <c r="C111" s="45"/>
      <c r="D111" s="45"/>
      <c r="E111" s="45"/>
      <c r="F111" s="45"/>
      <c r="G111" s="45"/>
      <c r="H111" s="25"/>
    </row>
    <row r="112" spans="1:8" s="67" customFormat="1" ht="20.25">
      <c r="A112" s="45"/>
      <c r="B112" s="45"/>
      <c r="C112" s="45"/>
      <c r="D112" s="45"/>
      <c r="E112" s="45"/>
      <c r="F112" s="45"/>
      <c r="G112" s="45"/>
      <c r="H112" s="25"/>
    </row>
    <row r="113" spans="1:8" s="67" customFormat="1" ht="20.25">
      <c r="A113" s="45"/>
      <c r="B113" s="45"/>
      <c r="C113" s="45"/>
      <c r="D113" s="45"/>
      <c r="E113" s="45"/>
      <c r="F113" s="45"/>
      <c r="G113" s="45"/>
      <c r="H113" s="25"/>
    </row>
    <row r="114" spans="1:8" s="67" customFormat="1" ht="20.25">
      <c r="A114" s="45"/>
      <c r="B114" s="45"/>
      <c r="C114" s="45"/>
      <c r="D114" s="45"/>
      <c r="E114" s="45"/>
      <c r="F114" s="45"/>
      <c r="G114" s="45"/>
      <c r="H114" s="25"/>
    </row>
    <row r="115" spans="1:8" s="67" customFormat="1" ht="20.25">
      <c r="A115" s="45"/>
      <c r="B115" s="45"/>
      <c r="C115" s="45"/>
      <c r="D115" s="45"/>
      <c r="E115" s="45"/>
      <c r="F115" s="45"/>
      <c r="G115" s="45"/>
      <c r="H115" s="25"/>
    </row>
    <row r="116" spans="1:8" s="67" customFormat="1" ht="20.25">
      <c r="A116" s="45"/>
      <c r="B116" s="45"/>
      <c r="C116" s="45"/>
      <c r="D116" s="45"/>
      <c r="E116" s="45"/>
      <c r="F116" s="45"/>
      <c r="G116" s="45"/>
      <c r="H116" s="25"/>
    </row>
    <row r="117" spans="1:8" s="67" customFormat="1" ht="20.25">
      <c r="A117" s="45"/>
      <c r="B117" s="45"/>
      <c r="C117" s="45"/>
      <c r="D117" s="45"/>
      <c r="E117" s="45"/>
      <c r="F117" s="45"/>
      <c r="G117" s="45"/>
      <c r="H117" s="25"/>
    </row>
    <row r="118" spans="1:8" s="67" customFormat="1" ht="20.25">
      <c r="A118" s="45"/>
      <c r="B118" s="45"/>
      <c r="C118" s="45"/>
      <c r="D118" s="45"/>
      <c r="E118" s="45"/>
      <c r="F118" s="45"/>
      <c r="G118" s="45"/>
      <c r="H118" s="25"/>
    </row>
    <row r="119" spans="1:8" s="67" customFormat="1" ht="20.25">
      <c r="A119" s="45"/>
      <c r="B119" s="45"/>
      <c r="C119" s="45"/>
      <c r="D119" s="45"/>
      <c r="E119" s="45"/>
      <c r="F119" s="45"/>
      <c r="G119" s="45"/>
      <c r="H119" s="25"/>
    </row>
    <row r="120" spans="1:8" s="67" customFormat="1" ht="20.25">
      <c r="A120" s="45"/>
      <c r="B120" s="45"/>
      <c r="C120" s="45"/>
      <c r="D120" s="45"/>
      <c r="E120" s="45"/>
      <c r="F120" s="45"/>
      <c r="G120" s="45"/>
      <c r="H120" s="25"/>
    </row>
    <row r="123" ht="15">
      <c r="D123" s="42"/>
    </row>
  </sheetData>
  <sheetProtection/>
  <mergeCells count="24">
    <mergeCell ref="A109:B109"/>
    <mergeCell ref="E41:E42"/>
    <mergeCell ref="F41:F42"/>
    <mergeCell ref="F6:F7"/>
    <mergeCell ref="G6:G7"/>
    <mergeCell ref="G41:G42"/>
    <mergeCell ref="A37:B37"/>
    <mergeCell ref="E6:E7"/>
    <mergeCell ref="H41:H42"/>
    <mergeCell ref="A43:B43"/>
    <mergeCell ref="A41:A42"/>
    <mergeCell ref="B41:B42"/>
    <mergeCell ref="C41:C42"/>
    <mergeCell ref="D41:D42"/>
    <mergeCell ref="A2:G2"/>
    <mergeCell ref="H6:H7"/>
    <mergeCell ref="A8:B8"/>
    <mergeCell ref="A40:G40"/>
    <mergeCell ref="A1:G1"/>
    <mergeCell ref="A4:G4"/>
    <mergeCell ref="A6:A7"/>
    <mergeCell ref="B6:B7"/>
    <mergeCell ref="C6:C7"/>
    <mergeCell ref="D6:D7"/>
  </mergeCells>
  <printOptions/>
  <pageMargins left="0.7" right="0.7" top="0.75" bottom="0.75" header="0.3" footer="0.3"/>
  <pageSetup fitToHeight="4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77"/>
  <sheetViews>
    <sheetView tabSelected="1" view="pageBreakPreview" zoomScaleNormal="85" zoomScaleSheetLayoutView="100" zoomScalePageLayoutView="0" workbookViewId="0" topLeftCell="A280">
      <selection activeCell="G294" sqref="G294"/>
    </sheetView>
  </sheetViews>
  <sheetFormatPr defaultColWidth="9.140625" defaultRowHeight="12.75"/>
  <cols>
    <col min="1" max="1" width="11.57421875" style="3" customWidth="1"/>
    <col min="2" max="2" width="44.7109375" style="3" customWidth="1"/>
    <col min="3" max="3" width="17.7109375" style="3" customWidth="1"/>
    <col min="4" max="7" width="17.7109375" style="14" customWidth="1"/>
    <col min="8" max="13" width="15.140625" style="3" customWidth="1"/>
    <col min="14" max="14" width="16.7109375" style="3" hidden="1" customWidth="1"/>
    <col min="15" max="15" width="16.421875" style="3" hidden="1" customWidth="1"/>
    <col min="16" max="16" width="12.57421875" style="3" hidden="1" customWidth="1"/>
    <col min="17" max="17" width="15.140625" style="3" customWidth="1"/>
    <col min="18" max="16384" width="9.140625" style="3" customWidth="1"/>
  </cols>
  <sheetData>
    <row r="1" spans="1:8" ht="49.5" customHeight="1">
      <c r="A1" s="511" t="s">
        <v>174</v>
      </c>
      <c r="B1" s="511"/>
      <c r="C1" s="511"/>
      <c r="D1" s="511"/>
      <c r="E1" s="511"/>
      <c r="F1" s="511"/>
      <c r="G1" s="511"/>
      <c r="H1" s="2"/>
    </row>
    <row r="2" ht="18.75">
      <c r="C2" s="397" t="s">
        <v>216</v>
      </c>
    </row>
    <row r="3" spans="1:7" ht="20.25">
      <c r="A3" s="562" t="s">
        <v>28</v>
      </c>
      <c r="B3" s="562"/>
      <c r="C3" s="562"/>
      <c r="D3" s="562"/>
      <c r="E3" s="562"/>
      <c r="F3" s="562"/>
      <c r="G3" s="562"/>
    </row>
    <row r="5" spans="1:7" s="5" customFormat="1" ht="15">
      <c r="A5" s="4" t="s">
        <v>36</v>
      </c>
      <c r="D5" s="6"/>
      <c r="E5" s="6"/>
      <c r="F5" s="6"/>
      <c r="G5" s="6"/>
    </row>
    <row r="6" spans="1:8" ht="15.75" customHeight="1">
      <c r="A6" s="518" t="s">
        <v>29</v>
      </c>
      <c r="B6" s="520" t="s">
        <v>3</v>
      </c>
      <c r="C6" s="520" t="s">
        <v>227</v>
      </c>
      <c r="D6" s="514" t="s">
        <v>228</v>
      </c>
      <c r="E6" s="514" t="s">
        <v>229</v>
      </c>
      <c r="F6" s="514" t="s">
        <v>230</v>
      </c>
      <c r="G6" s="514" t="s">
        <v>71</v>
      </c>
      <c r="H6" s="514" t="s">
        <v>71</v>
      </c>
    </row>
    <row r="7" spans="1:8" ht="31.5" customHeight="1">
      <c r="A7" s="519"/>
      <c r="B7" s="521"/>
      <c r="C7" s="521"/>
      <c r="D7" s="515"/>
      <c r="E7" s="515"/>
      <c r="F7" s="515"/>
      <c r="G7" s="515"/>
      <c r="H7" s="515"/>
    </row>
    <row r="8" spans="1:8" s="67" customFormat="1" ht="12">
      <c r="A8" s="516">
        <v>1</v>
      </c>
      <c r="B8" s="516"/>
      <c r="C8" s="65">
        <v>2</v>
      </c>
      <c r="D8" s="66">
        <v>3</v>
      </c>
      <c r="E8" s="66">
        <v>4</v>
      </c>
      <c r="F8" s="66">
        <v>5</v>
      </c>
      <c r="G8" s="66" t="s">
        <v>72</v>
      </c>
      <c r="H8" s="66" t="s">
        <v>73</v>
      </c>
    </row>
    <row r="9" spans="1:8" ht="30">
      <c r="A9" s="155">
        <v>67</v>
      </c>
      <c r="B9" s="136" t="s">
        <v>37</v>
      </c>
      <c r="C9" s="134">
        <f>SUM(C11,C12)</f>
        <v>406064.75</v>
      </c>
      <c r="D9" s="134">
        <f>D10</f>
        <v>972268.8</v>
      </c>
      <c r="E9" s="134">
        <f>E10</f>
        <v>972268.8</v>
      </c>
      <c r="F9" s="134">
        <f>F10</f>
        <v>372274.34</v>
      </c>
      <c r="G9" s="134">
        <f>F9/C9*100</f>
        <v>91.67856604149954</v>
      </c>
      <c r="H9" s="154">
        <f>F9/E9*100</f>
        <v>38.28924058861089</v>
      </c>
    </row>
    <row r="10" spans="1:8" ht="45">
      <c r="A10" s="155">
        <v>671</v>
      </c>
      <c r="B10" s="136" t="s">
        <v>231</v>
      </c>
      <c r="C10" s="134">
        <f>C11+C12</f>
        <v>406064.75</v>
      </c>
      <c r="D10" s="134">
        <f>E10</f>
        <v>972268.8</v>
      </c>
      <c r="E10" s="134">
        <v>972268.8</v>
      </c>
      <c r="F10" s="134">
        <f>F11+F12</f>
        <v>372274.34</v>
      </c>
      <c r="G10" s="134">
        <f>F10/C10*100</f>
        <v>91.67856604149954</v>
      </c>
      <c r="H10" s="154">
        <f>F10/E10*100</f>
        <v>38.28924058861089</v>
      </c>
    </row>
    <row r="11" spans="1:8" ht="30">
      <c r="A11" s="20">
        <v>6711</v>
      </c>
      <c r="B11" s="21" t="s">
        <v>38</v>
      </c>
      <c r="C11" s="74">
        <v>406064.75</v>
      </c>
      <c r="D11" s="22"/>
      <c r="E11" s="22"/>
      <c r="F11" s="22">
        <v>372274.34</v>
      </c>
      <c r="G11" s="53">
        <f>F11/C11*100</f>
        <v>91.67856604149954</v>
      </c>
      <c r="H11" s="56" t="e">
        <f>F11/E11*100</f>
        <v>#DIV/0!</v>
      </c>
    </row>
    <row r="12" spans="1:8" ht="45">
      <c r="A12" s="57">
        <v>6712</v>
      </c>
      <c r="B12" s="54" t="s">
        <v>39</v>
      </c>
      <c r="C12" s="75"/>
      <c r="D12" s="55"/>
      <c r="E12" s="55"/>
      <c r="F12" s="55"/>
      <c r="G12" s="132" t="e">
        <f>F12/C12*100</f>
        <v>#DIV/0!</v>
      </c>
      <c r="H12" s="133" t="e">
        <f>F12/E12*100</f>
        <v>#DIV/0!</v>
      </c>
    </row>
    <row r="13" spans="1:8" ht="21.75" customHeight="1">
      <c r="A13" s="563" t="s">
        <v>40</v>
      </c>
      <c r="B13" s="563"/>
      <c r="C13" s="156">
        <f>C9</f>
        <v>406064.75</v>
      </c>
      <c r="D13" s="156">
        <f>D9</f>
        <v>972268.8</v>
      </c>
      <c r="E13" s="156">
        <f>E9</f>
        <v>972268.8</v>
      </c>
      <c r="F13" s="156">
        <f>F9</f>
        <v>372274.34</v>
      </c>
      <c r="G13" s="156">
        <f>F13/C13*100</f>
        <v>91.67856604149954</v>
      </c>
      <c r="H13" s="156">
        <f>F13/E13*100</f>
        <v>38.28924058861089</v>
      </c>
    </row>
    <row r="14" spans="1:7" ht="15">
      <c r="A14" s="60"/>
      <c r="B14" s="60"/>
      <c r="C14" s="60"/>
      <c r="D14" s="12"/>
      <c r="E14" s="12"/>
      <c r="F14" s="12"/>
      <c r="G14" s="12"/>
    </row>
    <row r="15" spans="1:7" ht="15">
      <c r="A15" s="4" t="s">
        <v>41</v>
      </c>
      <c r="B15" s="5"/>
      <c r="C15" s="5"/>
      <c r="D15" s="6"/>
      <c r="E15" s="6"/>
      <c r="F15" s="6"/>
      <c r="G15" s="6"/>
    </row>
    <row r="16" spans="1:8" ht="15" customHeight="1">
      <c r="A16" s="518" t="s">
        <v>29</v>
      </c>
      <c r="B16" s="520" t="s">
        <v>3</v>
      </c>
      <c r="C16" s="520" t="s">
        <v>227</v>
      </c>
      <c r="D16" s="514" t="s">
        <v>228</v>
      </c>
      <c r="E16" s="514" t="s">
        <v>229</v>
      </c>
      <c r="F16" s="514" t="s">
        <v>230</v>
      </c>
      <c r="G16" s="514" t="s">
        <v>71</v>
      </c>
      <c r="H16" s="514" t="s">
        <v>71</v>
      </c>
    </row>
    <row r="17" spans="1:8" ht="30" customHeight="1">
      <c r="A17" s="519"/>
      <c r="B17" s="521"/>
      <c r="C17" s="521"/>
      <c r="D17" s="515"/>
      <c r="E17" s="515"/>
      <c r="F17" s="515"/>
      <c r="G17" s="515"/>
      <c r="H17" s="515"/>
    </row>
    <row r="18" spans="1:8" s="67" customFormat="1" ht="12">
      <c r="A18" s="516">
        <v>1</v>
      </c>
      <c r="B18" s="516"/>
      <c r="C18" s="65">
        <v>2</v>
      </c>
      <c r="D18" s="66">
        <v>3</v>
      </c>
      <c r="E18" s="66">
        <v>4</v>
      </c>
      <c r="F18" s="66">
        <v>5</v>
      </c>
      <c r="G18" s="66" t="s">
        <v>72</v>
      </c>
      <c r="H18" s="66" t="s">
        <v>73</v>
      </c>
    </row>
    <row r="19" spans="1:8" s="67" customFormat="1" ht="15">
      <c r="A19" s="253">
        <v>64</v>
      </c>
      <c r="B19" s="249" t="s">
        <v>176</v>
      </c>
      <c r="C19" s="250">
        <f aca="true" t="shared" si="0" ref="C19:F20">C20</f>
        <v>16.02</v>
      </c>
      <c r="D19" s="250">
        <f t="shared" si="0"/>
        <v>300</v>
      </c>
      <c r="E19" s="250">
        <f t="shared" si="0"/>
        <v>300</v>
      </c>
      <c r="F19" s="250">
        <f t="shared" si="0"/>
        <v>40.61</v>
      </c>
      <c r="G19" s="251">
        <f aca="true" t="shared" si="1" ref="G19:G29">F19/C19*100</f>
        <v>253.49563046192262</v>
      </c>
      <c r="H19" s="252">
        <f aca="true" t="shared" si="2" ref="H19:H29">F19/E19*100</f>
        <v>13.536666666666667</v>
      </c>
    </row>
    <row r="20" spans="1:8" s="67" customFormat="1" ht="15">
      <c r="A20" s="287">
        <v>641</v>
      </c>
      <c r="B20" s="280" t="s">
        <v>177</v>
      </c>
      <c r="C20" s="245">
        <f t="shared" si="0"/>
        <v>16.02</v>
      </c>
      <c r="D20" s="245">
        <f>E20</f>
        <v>300</v>
      </c>
      <c r="E20" s="245">
        <v>300</v>
      </c>
      <c r="F20" s="245">
        <f t="shared" si="0"/>
        <v>40.61</v>
      </c>
      <c r="G20" s="157">
        <f t="shared" si="1"/>
        <v>253.49563046192262</v>
      </c>
      <c r="H20" s="243">
        <f t="shared" si="2"/>
        <v>13.536666666666667</v>
      </c>
    </row>
    <row r="21" spans="1:8" s="67" customFormat="1" ht="30">
      <c r="A21" s="457">
        <v>6413</v>
      </c>
      <c r="B21" s="458" t="s">
        <v>241</v>
      </c>
      <c r="C21" s="459">
        <v>16.02</v>
      </c>
      <c r="D21" s="460"/>
      <c r="E21" s="55"/>
      <c r="F21" s="460">
        <v>40.61</v>
      </c>
      <c r="G21" s="132">
        <f t="shared" si="1"/>
        <v>253.49563046192262</v>
      </c>
      <c r="H21" s="218" t="e">
        <f t="shared" si="2"/>
        <v>#DIV/0!</v>
      </c>
    </row>
    <row r="22" spans="1:8" ht="30">
      <c r="A22" s="155">
        <v>66</v>
      </c>
      <c r="B22" s="136" t="s">
        <v>44</v>
      </c>
      <c r="C22" s="134">
        <f>C23+C26</f>
        <v>14728.66</v>
      </c>
      <c r="D22" s="134">
        <f>D23+D26</f>
        <v>50055.32</v>
      </c>
      <c r="E22" s="134">
        <f>E23+E26</f>
        <v>50055.32</v>
      </c>
      <c r="F22" s="134">
        <f>F23+F26</f>
        <v>29169.39</v>
      </c>
      <c r="G22" s="135">
        <f t="shared" si="1"/>
        <v>198.0451038994722</v>
      </c>
      <c r="H22" s="154">
        <f t="shared" si="2"/>
        <v>58.27430530860656</v>
      </c>
    </row>
    <row r="23" spans="1:8" ht="30">
      <c r="A23" s="155">
        <v>661</v>
      </c>
      <c r="B23" s="136" t="s">
        <v>43</v>
      </c>
      <c r="C23" s="134">
        <f>C24+C25</f>
        <v>14728.66</v>
      </c>
      <c r="D23" s="134">
        <f>E23</f>
        <v>50055.32</v>
      </c>
      <c r="E23" s="134">
        <v>50055.32</v>
      </c>
      <c r="F23" s="134">
        <f>F24+F25</f>
        <v>29169.39</v>
      </c>
      <c r="G23" s="135">
        <f t="shared" si="1"/>
        <v>198.0451038994722</v>
      </c>
      <c r="H23" s="154">
        <f t="shared" si="2"/>
        <v>58.27430530860656</v>
      </c>
    </row>
    <row r="24" spans="1:8" ht="15">
      <c r="A24" s="20">
        <v>6614</v>
      </c>
      <c r="B24" s="21" t="s">
        <v>149</v>
      </c>
      <c r="C24" s="74"/>
      <c r="D24" s="22"/>
      <c r="E24" s="22"/>
      <c r="F24" s="223"/>
      <c r="G24" s="53" t="e">
        <f t="shared" si="1"/>
        <v>#DIV/0!</v>
      </c>
      <c r="H24" s="56" t="e">
        <f t="shared" si="2"/>
        <v>#DIV/0!</v>
      </c>
    </row>
    <row r="25" spans="1:8" ht="15">
      <c r="A25" s="214">
        <v>6615</v>
      </c>
      <c r="B25" s="219" t="s">
        <v>148</v>
      </c>
      <c r="C25" s="74">
        <v>14728.66</v>
      </c>
      <c r="D25" s="22"/>
      <c r="E25" s="22"/>
      <c r="F25" s="217">
        <v>29169.39</v>
      </c>
      <c r="G25" s="34">
        <f t="shared" si="1"/>
        <v>198.0451038994722</v>
      </c>
      <c r="H25" s="218" t="e">
        <f t="shared" si="2"/>
        <v>#DIV/0!</v>
      </c>
    </row>
    <row r="26" spans="1:8" ht="45">
      <c r="A26" s="461">
        <v>663</v>
      </c>
      <c r="B26" s="462" t="s">
        <v>243</v>
      </c>
      <c r="C26" s="190">
        <f>C27+C28</f>
        <v>0</v>
      </c>
      <c r="D26" s="190">
        <f>D27+D28</f>
        <v>0</v>
      </c>
      <c r="E26" s="190">
        <f>E27+E28</f>
        <v>0</v>
      </c>
      <c r="F26" s="190">
        <f>F27+F28</f>
        <v>0</v>
      </c>
      <c r="G26" s="140" t="e">
        <f t="shared" si="1"/>
        <v>#DIV/0!</v>
      </c>
      <c r="H26" s="310" t="e">
        <f t="shared" si="2"/>
        <v>#DIV/0!</v>
      </c>
    </row>
    <row r="27" spans="1:8" ht="15">
      <c r="A27" s="214">
        <v>6631</v>
      </c>
      <c r="B27" s="219" t="s">
        <v>187</v>
      </c>
      <c r="C27" s="74"/>
      <c r="D27" s="22"/>
      <c r="E27" s="22"/>
      <c r="F27" s="217"/>
      <c r="G27" s="34" t="e">
        <f t="shared" si="1"/>
        <v>#DIV/0!</v>
      </c>
      <c r="H27" s="218" t="e">
        <f t="shared" si="2"/>
        <v>#DIV/0!</v>
      </c>
    </row>
    <row r="28" spans="1:8" ht="15">
      <c r="A28" s="128">
        <v>6632</v>
      </c>
      <c r="B28" s="220" t="s">
        <v>150</v>
      </c>
      <c r="C28" s="221"/>
      <c r="D28" s="222"/>
      <c r="E28" s="222"/>
      <c r="F28" s="23"/>
      <c r="G28" s="132" t="e">
        <f t="shared" si="1"/>
        <v>#DIV/0!</v>
      </c>
      <c r="H28" s="133" t="e">
        <f t="shared" si="2"/>
        <v>#DIV/0!</v>
      </c>
    </row>
    <row r="29" spans="1:8" ht="15.75" customHeight="1">
      <c r="A29" s="563" t="s">
        <v>42</v>
      </c>
      <c r="B29" s="563"/>
      <c r="C29" s="156">
        <f>C19+C22</f>
        <v>14744.68</v>
      </c>
      <c r="D29" s="156">
        <f>D19+D22</f>
        <v>50355.32</v>
      </c>
      <c r="E29" s="156">
        <f>E19+E22</f>
        <v>50355.32</v>
      </c>
      <c r="F29" s="156">
        <f>F19+F22</f>
        <v>29210</v>
      </c>
      <c r="G29" s="156">
        <f t="shared" si="1"/>
        <v>198.10535053999138</v>
      </c>
      <c r="H29" s="156">
        <f t="shared" si="2"/>
        <v>58.00777355798752</v>
      </c>
    </row>
    <row r="30" spans="1:7" ht="15">
      <c r="A30" s="60"/>
      <c r="B30" s="60"/>
      <c r="C30" s="60"/>
      <c r="D30" s="12"/>
      <c r="E30" s="12"/>
      <c r="F30" s="12"/>
      <c r="G30" s="12"/>
    </row>
    <row r="31" spans="1:7" ht="15">
      <c r="A31" s="4" t="s">
        <v>47</v>
      </c>
      <c r="B31" s="5"/>
      <c r="C31" s="5"/>
      <c r="D31" s="6"/>
      <c r="E31" s="6"/>
      <c r="F31" s="6"/>
      <c r="G31" s="6"/>
    </row>
    <row r="32" spans="1:8" ht="15" customHeight="1">
      <c r="A32" s="518" t="s">
        <v>29</v>
      </c>
      <c r="B32" s="520" t="s">
        <v>3</v>
      </c>
      <c r="C32" s="520" t="s">
        <v>227</v>
      </c>
      <c r="D32" s="514" t="s">
        <v>228</v>
      </c>
      <c r="E32" s="514" t="s">
        <v>229</v>
      </c>
      <c r="F32" s="514" t="s">
        <v>230</v>
      </c>
      <c r="G32" s="514" t="s">
        <v>71</v>
      </c>
      <c r="H32" s="514" t="s">
        <v>71</v>
      </c>
    </row>
    <row r="33" spans="1:8" ht="37.5" customHeight="1">
      <c r="A33" s="519"/>
      <c r="B33" s="521"/>
      <c r="C33" s="521"/>
      <c r="D33" s="515"/>
      <c r="E33" s="515"/>
      <c r="F33" s="515"/>
      <c r="G33" s="515"/>
      <c r="H33" s="515"/>
    </row>
    <row r="34" spans="1:15" s="69" customFormat="1" ht="12">
      <c r="A34" s="516">
        <v>1</v>
      </c>
      <c r="B34" s="516"/>
      <c r="C34" s="65">
        <v>2</v>
      </c>
      <c r="D34" s="66">
        <v>3</v>
      </c>
      <c r="E34" s="66">
        <v>4</v>
      </c>
      <c r="F34" s="66">
        <v>5</v>
      </c>
      <c r="G34" s="66" t="s">
        <v>72</v>
      </c>
      <c r="H34" s="66" t="s">
        <v>73</v>
      </c>
      <c r="I34" s="561"/>
      <c r="J34" s="561"/>
      <c r="K34" s="560"/>
      <c r="L34" s="559"/>
      <c r="M34" s="559"/>
      <c r="N34" s="68" t="s">
        <v>4</v>
      </c>
      <c r="O34" s="68" t="s">
        <v>5</v>
      </c>
    </row>
    <row r="35" spans="1:15" s="15" customFormat="1" ht="15">
      <c r="A35" s="155">
        <v>652</v>
      </c>
      <c r="B35" s="136" t="s">
        <v>48</v>
      </c>
      <c r="C35" s="134">
        <f>C36</f>
        <v>251629</v>
      </c>
      <c r="D35" s="134">
        <f aca="true" t="shared" si="3" ref="D35:F36">D36</f>
        <v>634525.69</v>
      </c>
      <c r="E35" s="134">
        <f t="shared" si="3"/>
        <v>634525.69</v>
      </c>
      <c r="F35" s="464">
        <f t="shared" si="3"/>
        <v>357729.5</v>
      </c>
      <c r="G35" s="466">
        <f>F35/C35*100</f>
        <v>142.1654499282674</v>
      </c>
      <c r="H35" s="467">
        <f>F35/E35*100</f>
        <v>56.37746518978609</v>
      </c>
      <c r="I35" s="561"/>
      <c r="J35" s="561"/>
      <c r="K35" s="560"/>
      <c r="L35" s="559"/>
      <c r="M35" s="559"/>
      <c r="N35" s="16"/>
      <c r="O35" s="16"/>
    </row>
    <row r="36" spans="1:15" s="15" customFormat="1" ht="15">
      <c r="A36" s="463">
        <v>6526</v>
      </c>
      <c r="B36" s="189" t="s">
        <v>48</v>
      </c>
      <c r="C36" s="157">
        <f>C37</f>
        <v>251629</v>
      </c>
      <c r="D36" s="157">
        <f>E36</f>
        <v>634525.69</v>
      </c>
      <c r="E36" s="157">
        <v>634525.69</v>
      </c>
      <c r="F36" s="465">
        <f t="shared" si="3"/>
        <v>357729.5</v>
      </c>
      <c r="G36" s="135"/>
      <c r="H36" s="243"/>
      <c r="I36" s="83"/>
      <c r="J36" s="83"/>
      <c r="K36" s="61"/>
      <c r="L36" s="62"/>
      <c r="M36" s="62"/>
      <c r="N36" s="16"/>
      <c r="O36" s="16"/>
    </row>
    <row r="37" spans="1:15" s="19" customFormat="1" ht="15">
      <c r="A37" s="57">
        <v>6526</v>
      </c>
      <c r="B37" s="440" t="s">
        <v>234</v>
      </c>
      <c r="C37" s="75">
        <v>251629</v>
      </c>
      <c r="D37" s="55"/>
      <c r="E37" s="225"/>
      <c r="F37" s="203">
        <v>357729.5</v>
      </c>
      <c r="G37" s="236">
        <f>F37/C37*100</f>
        <v>142.1654499282674</v>
      </c>
      <c r="H37" s="237" t="e">
        <f>F37/E37*100</f>
        <v>#DIV/0!</v>
      </c>
      <c r="I37" s="12"/>
      <c r="J37" s="12"/>
      <c r="K37" s="17"/>
      <c r="L37" s="17"/>
      <c r="M37" s="12"/>
      <c r="N37" s="18"/>
      <c r="O37" s="18"/>
    </row>
    <row r="38" spans="1:16" ht="14.25" customHeight="1">
      <c r="A38" s="566" t="s">
        <v>70</v>
      </c>
      <c r="B38" s="567"/>
      <c r="C38" s="156">
        <f>C35</f>
        <v>251629</v>
      </c>
      <c r="D38" s="156">
        <f>D35</f>
        <v>634525.69</v>
      </c>
      <c r="E38" s="156">
        <f>E35</f>
        <v>634525.69</v>
      </c>
      <c r="F38" s="156">
        <f>F35</f>
        <v>357729.5</v>
      </c>
      <c r="G38" s="290">
        <f>F38/C38*100</f>
        <v>142.1654499282674</v>
      </c>
      <c r="H38" s="290">
        <f>F38/E38*100</f>
        <v>56.37746518978609</v>
      </c>
      <c r="I38" s="23"/>
      <c r="J38" s="23"/>
      <c r="K38" s="24"/>
      <c r="L38" s="24"/>
      <c r="M38" s="23"/>
      <c r="N38" s="3">
        <v>0</v>
      </c>
      <c r="O38" s="3">
        <v>0</v>
      </c>
      <c r="P38" s="19"/>
    </row>
    <row r="39" spans="1:16" ht="15">
      <c r="A39" s="60"/>
      <c r="B39" s="60"/>
      <c r="C39" s="60"/>
      <c r="D39" s="12"/>
      <c r="E39" s="12"/>
      <c r="F39" s="12"/>
      <c r="G39" s="12"/>
      <c r="I39" s="23"/>
      <c r="J39" s="23"/>
      <c r="K39" s="24"/>
      <c r="L39" s="24"/>
      <c r="M39" s="23"/>
      <c r="N39" s="3">
        <v>0</v>
      </c>
      <c r="O39" s="3">
        <v>0</v>
      </c>
      <c r="P39" s="19"/>
    </row>
    <row r="40" spans="1:16" s="13" customFormat="1" ht="15">
      <c r="A40" s="13" t="s">
        <v>33</v>
      </c>
      <c r="B40" s="3"/>
      <c r="C40" s="3"/>
      <c r="D40" s="14"/>
      <c r="E40" s="14"/>
      <c r="F40" s="14"/>
      <c r="G40" s="14"/>
      <c r="H40" s="3"/>
      <c r="I40" s="12"/>
      <c r="J40" s="12"/>
      <c r="K40" s="12"/>
      <c r="L40" s="12"/>
      <c r="M40" s="12"/>
      <c r="P40" s="19"/>
    </row>
    <row r="41" spans="1:16" s="13" customFormat="1" ht="15" customHeight="1">
      <c r="A41" s="518" t="s">
        <v>29</v>
      </c>
      <c r="B41" s="520" t="s">
        <v>3</v>
      </c>
      <c r="C41" s="520" t="s">
        <v>227</v>
      </c>
      <c r="D41" s="514" t="s">
        <v>228</v>
      </c>
      <c r="E41" s="514" t="s">
        <v>229</v>
      </c>
      <c r="F41" s="514" t="s">
        <v>230</v>
      </c>
      <c r="G41" s="514" t="s">
        <v>71</v>
      </c>
      <c r="H41" s="514" t="s">
        <v>71</v>
      </c>
      <c r="I41" s="12"/>
      <c r="J41" s="12"/>
      <c r="K41" s="12"/>
      <c r="L41" s="12"/>
      <c r="M41" s="12"/>
      <c r="P41" s="19"/>
    </row>
    <row r="42" spans="1:16" s="13" customFormat="1" ht="27.75" customHeight="1">
      <c r="A42" s="519"/>
      <c r="B42" s="521"/>
      <c r="C42" s="521"/>
      <c r="D42" s="515"/>
      <c r="E42" s="515"/>
      <c r="F42" s="515"/>
      <c r="G42" s="515"/>
      <c r="H42" s="515"/>
      <c r="I42" s="12"/>
      <c r="J42" s="12"/>
      <c r="K42" s="12"/>
      <c r="L42" s="12"/>
      <c r="M42" s="12"/>
      <c r="P42" s="19"/>
    </row>
    <row r="43" spans="1:16" s="71" customFormat="1" ht="12">
      <c r="A43" s="516">
        <v>1</v>
      </c>
      <c r="B43" s="516"/>
      <c r="C43" s="65">
        <v>2</v>
      </c>
      <c r="D43" s="66">
        <v>3</v>
      </c>
      <c r="E43" s="66">
        <v>4</v>
      </c>
      <c r="F43" s="66">
        <v>5</v>
      </c>
      <c r="G43" s="66" t="s">
        <v>72</v>
      </c>
      <c r="H43" s="66" t="s">
        <v>73</v>
      </c>
      <c r="I43" s="70"/>
      <c r="J43" s="70"/>
      <c r="K43" s="70"/>
      <c r="L43" s="70"/>
      <c r="M43" s="70"/>
      <c r="P43" s="72"/>
    </row>
    <row r="44" spans="1:8" ht="30">
      <c r="A44" s="155">
        <v>63</v>
      </c>
      <c r="B44" s="136" t="s">
        <v>34</v>
      </c>
      <c r="C44" s="134">
        <f>SUM(C45,C48,C51)</f>
        <v>4200107.8</v>
      </c>
      <c r="D44" s="134">
        <f>SUM(D45,D48,D51)</f>
        <v>9184864.44</v>
      </c>
      <c r="E44" s="134">
        <f>SUM(E45,E48,E51)</f>
        <v>9184864.44</v>
      </c>
      <c r="F44" s="134">
        <f>SUM(F45,F48,F51)</f>
        <v>4389457.33</v>
      </c>
      <c r="G44" s="157">
        <f aca="true" t="shared" si="4" ref="G44:G53">F44/C44*100</f>
        <v>104.50820643222538</v>
      </c>
      <c r="H44" s="158">
        <f aca="true" t="shared" si="5" ref="H44:H53">F44/E44*100</f>
        <v>47.79011556103054</v>
      </c>
    </row>
    <row r="45" spans="1:8" ht="15">
      <c r="A45" s="155">
        <v>633</v>
      </c>
      <c r="B45" s="136" t="s">
        <v>124</v>
      </c>
      <c r="C45" s="134">
        <f>SUM(C46:C47)</f>
        <v>0</v>
      </c>
      <c r="D45" s="134">
        <f>SUM(D46:D47)</f>
        <v>0</v>
      </c>
      <c r="E45" s="134">
        <f>SUM(E46:E47)</f>
        <v>0</v>
      </c>
      <c r="F45" s="134">
        <f>SUM(F46:F47)</f>
        <v>0</v>
      </c>
      <c r="G45" s="242" t="e">
        <f t="shared" si="4"/>
        <v>#DIV/0!</v>
      </c>
      <c r="H45" s="243" t="e">
        <f t="shared" si="5"/>
        <v>#DIV/0!</v>
      </c>
    </row>
    <row r="46" spans="1:8" ht="15">
      <c r="A46" s="7">
        <v>6331</v>
      </c>
      <c r="B46" s="8" t="s">
        <v>144</v>
      </c>
      <c r="C46" s="129"/>
      <c r="D46" s="53"/>
      <c r="E46" s="53"/>
      <c r="F46" s="53"/>
      <c r="G46" s="241" t="e">
        <f t="shared" si="4"/>
        <v>#DIV/0!</v>
      </c>
      <c r="H46" s="218" t="e">
        <f t="shared" si="5"/>
        <v>#DIV/0!</v>
      </c>
    </row>
    <row r="47" spans="1:8" ht="29.25" customHeight="1">
      <c r="A47" s="20">
        <v>634</v>
      </c>
      <c r="B47" s="21" t="s">
        <v>30</v>
      </c>
      <c r="C47" s="74"/>
      <c r="D47" s="22"/>
      <c r="E47" s="22"/>
      <c r="F47" s="22"/>
      <c r="G47" s="34" t="e">
        <f t="shared" si="4"/>
        <v>#DIV/0!</v>
      </c>
      <c r="H47" s="133" t="e">
        <f t="shared" si="5"/>
        <v>#DIV/0!</v>
      </c>
    </row>
    <row r="48" spans="1:8" ht="30">
      <c r="A48" s="244">
        <v>636</v>
      </c>
      <c r="B48" s="189" t="s">
        <v>51</v>
      </c>
      <c r="C48" s="245">
        <f>SUM(C49:C50)</f>
        <v>4200107.8</v>
      </c>
      <c r="D48" s="245">
        <f>E48</f>
        <v>9184864.44</v>
      </c>
      <c r="E48" s="245">
        <v>9184864.44</v>
      </c>
      <c r="F48" s="245">
        <f>SUM(F49:F50)</f>
        <v>4389457.33</v>
      </c>
      <c r="G48" s="157">
        <f t="shared" si="4"/>
        <v>104.50820643222538</v>
      </c>
      <c r="H48" s="243">
        <f t="shared" si="5"/>
        <v>47.79011556103054</v>
      </c>
    </row>
    <row r="49" spans="1:8" ht="30">
      <c r="A49" s="128">
        <v>6361</v>
      </c>
      <c r="B49" s="64" t="s">
        <v>188</v>
      </c>
      <c r="C49" s="74">
        <v>4200107.8</v>
      </c>
      <c r="D49" s="225"/>
      <c r="E49" s="225"/>
      <c r="F49" s="23">
        <v>4389457.33</v>
      </c>
      <c r="G49" s="241">
        <f t="shared" si="4"/>
        <v>104.50820643222538</v>
      </c>
      <c r="H49" s="133" t="e">
        <f t="shared" si="5"/>
        <v>#DIV/0!</v>
      </c>
    </row>
    <row r="50" spans="1:8" ht="30">
      <c r="A50" s="224">
        <v>6362</v>
      </c>
      <c r="B50" s="215" t="s">
        <v>147</v>
      </c>
      <c r="C50" s="74"/>
      <c r="D50" s="223"/>
      <c r="E50" s="223"/>
      <c r="F50" s="223"/>
      <c r="G50" s="241" t="e">
        <f t="shared" si="4"/>
        <v>#DIV/0!</v>
      </c>
      <c r="H50" s="218" t="e">
        <f t="shared" si="5"/>
        <v>#DIV/0!</v>
      </c>
    </row>
    <row r="51" spans="1:8" ht="15">
      <c r="A51" s="246">
        <v>638</v>
      </c>
      <c r="B51" s="247" t="s">
        <v>145</v>
      </c>
      <c r="C51" s="190">
        <f>SUM(C52)</f>
        <v>0</v>
      </c>
      <c r="D51" s="248">
        <f>SUM(D52)</f>
        <v>0</v>
      </c>
      <c r="E51" s="248">
        <f>SUM(E52)</f>
        <v>0</v>
      </c>
      <c r="F51" s="248">
        <f>SUM(F52)</f>
        <v>0</v>
      </c>
      <c r="G51" s="242" t="e">
        <f t="shared" si="4"/>
        <v>#DIV/0!</v>
      </c>
      <c r="H51" s="243" t="e">
        <f t="shared" si="5"/>
        <v>#DIV/0!</v>
      </c>
    </row>
    <row r="52" spans="1:8" ht="15">
      <c r="A52" s="128">
        <v>6381</v>
      </c>
      <c r="B52" s="64" t="s">
        <v>146</v>
      </c>
      <c r="C52" s="306"/>
      <c r="D52" s="23"/>
      <c r="E52" s="198"/>
      <c r="F52" s="23"/>
      <c r="G52" s="236" t="e">
        <f t="shared" si="4"/>
        <v>#DIV/0!</v>
      </c>
      <c r="H52" s="133" t="e">
        <f t="shared" si="5"/>
        <v>#DIV/0!</v>
      </c>
    </row>
    <row r="53" spans="1:8" ht="15">
      <c r="A53" s="564" t="s">
        <v>35</v>
      </c>
      <c r="B53" s="565"/>
      <c r="C53" s="156">
        <f>C44</f>
        <v>4200107.8</v>
      </c>
      <c r="D53" s="156">
        <f>D44</f>
        <v>9184864.44</v>
      </c>
      <c r="E53" s="156">
        <f>E44</f>
        <v>9184864.44</v>
      </c>
      <c r="F53" s="156">
        <f>F44</f>
        <v>4389457.33</v>
      </c>
      <c r="G53" s="229">
        <f t="shared" si="4"/>
        <v>104.50820643222538</v>
      </c>
      <c r="H53" s="156">
        <f t="shared" si="5"/>
        <v>47.79011556103054</v>
      </c>
    </row>
    <row r="54" spans="1:8" s="238" customFormat="1" ht="15">
      <c r="A54" s="226"/>
      <c r="B54" s="226"/>
      <c r="C54" s="227"/>
      <c r="D54" s="227"/>
      <c r="E54" s="227"/>
      <c r="F54" s="227"/>
      <c r="G54" s="227"/>
      <c r="H54" s="227"/>
    </row>
    <row r="55" spans="1:8" s="238" customFormat="1" ht="15">
      <c r="A55" s="226" t="s">
        <v>222</v>
      </c>
      <c r="B55" s="226"/>
      <c r="C55" s="227"/>
      <c r="D55" s="227"/>
      <c r="E55" s="227"/>
      <c r="F55" s="227"/>
      <c r="G55" s="227"/>
      <c r="H55" s="227"/>
    </row>
    <row r="56" spans="1:8" ht="15" customHeight="1">
      <c r="A56" s="518" t="s">
        <v>29</v>
      </c>
      <c r="B56" s="520" t="s">
        <v>3</v>
      </c>
      <c r="C56" s="520" t="s">
        <v>227</v>
      </c>
      <c r="D56" s="514" t="s">
        <v>228</v>
      </c>
      <c r="E56" s="514" t="s">
        <v>229</v>
      </c>
      <c r="F56" s="514" t="s">
        <v>230</v>
      </c>
      <c r="G56" s="514" t="s">
        <v>71</v>
      </c>
      <c r="H56" s="514" t="s">
        <v>71</v>
      </c>
    </row>
    <row r="57" spans="1:8" ht="30" customHeight="1">
      <c r="A57" s="519"/>
      <c r="B57" s="521"/>
      <c r="C57" s="521"/>
      <c r="D57" s="515"/>
      <c r="E57" s="515"/>
      <c r="F57" s="515"/>
      <c r="G57" s="515"/>
      <c r="H57" s="515"/>
    </row>
    <row r="58" spans="1:8" ht="15" customHeight="1">
      <c r="A58" s="516">
        <v>1</v>
      </c>
      <c r="B58" s="516"/>
      <c r="C58" s="65">
        <v>2</v>
      </c>
      <c r="D58" s="66">
        <v>3</v>
      </c>
      <c r="E58" s="66">
        <v>4</v>
      </c>
      <c r="F58" s="66">
        <v>5</v>
      </c>
      <c r="G58" s="66" t="s">
        <v>72</v>
      </c>
      <c r="H58" s="66" t="s">
        <v>73</v>
      </c>
    </row>
    <row r="59" spans="1:8" ht="15" customHeight="1">
      <c r="A59" s="409">
        <v>652</v>
      </c>
      <c r="B59" s="136" t="s">
        <v>48</v>
      </c>
      <c r="C59" s="134">
        <f>C60</f>
        <v>0</v>
      </c>
      <c r="D59" s="134">
        <v>2000</v>
      </c>
      <c r="E59" s="134">
        <v>2000</v>
      </c>
      <c r="F59" s="134">
        <f>F60</f>
        <v>4542.7</v>
      </c>
      <c r="G59" s="157" t="e">
        <f aca="true" t="shared" si="6" ref="G59:G68">F59/C59*100</f>
        <v>#DIV/0!</v>
      </c>
      <c r="H59" s="408">
        <f aca="true" t="shared" si="7" ref="H59:H68">F59/E59*100</f>
        <v>227.135</v>
      </c>
    </row>
    <row r="60" spans="1:8" ht="15" customHeight="1">
      <c r="A60" s="410">
        <v>65267</v>
      </c>
      <c r="B60" s="21" t="s">
        <v>184</v>
      </c>
      <c r="C60" s="216"/>
      <c r="D60" s="22"/>
      <c r="E60" s="22"/>
      <c r="F60" s="217">
        <v>4542.7</v>
      </c>
      <c r="G60" s="34" t="e">
        <f t="shared" si="6"/>
        <v>#DIV/0!</v>
      </c>
      <c r="H60" s="218" t="e">
        <f t="shared" si="7"/>
        <v>#DIV/0!</v>
      </c>
    </row>
    <row r="61" spans="1:11" ht="30">
      <c r="A61" s="469">
        <v>71</v>
      </c>
      <c r="B61" s="468" t="s">
        <v>236</v>
      </c>
      <c r="C61" s="470">
        <f>C62</f>
        <v>0</v>
      </c>
      <c r="D61" s="470">
        <f aca="true" t="shared" si="8" ref="D61:F62">D62</f>
        <v>0</v>
      </c>
      <c r="E61" s="470">
        <f t="shared" si="8"/>
        <v>0</v>
      </c>
      <c r="F61" s="470">
        <f t="shared" si="8"/>
        <v>0</v>
      </c>
      <c r="G61" s="140" t="e">
        <f t="shared" si="6"/>
        <v>#DIV/0!</v>
      </c>
      <c r="H61" s="310" t="e">
        <f t="shared" si="7"/>
        <v>#DIV/0!</v>
      </c>
      <c r="K61" s="9"/>
    </row>
    <row r="62" spans="1:11" ht="30">
      <c r="A62" s="471">
        <v>711</v>
      </c>
      <c r="B62" s="189" t="s">
        <v>237</v>
      </c>
      <c r="C62" s="470">
        <f>C63</f>
        <v>0</v>
      </c>
      <c r="D62" s="470">
        <f t="shared" si="8"/>
        <v>0</v>
      </c>
      <c r="E62" s="470">
        <f t="shared" si="8"/>
        <v>0</v>
      </c>
      <c r="F62" s="470">
        <f t="shared" si="8"/>
        <v>0</v>
      </c>
      <c r="G62" s="140" t="e">
        <f t="shared" si="6"/>
        <v>#DIV/0!</v>
      </c>
      <c r="H62" s="310" t="e">
        <f t="shared" si="7"/>
        <v>#DIV/0!</v>
      </c>
      <c r="K62" s="9"/>
    </row>
    <row r="63" spans="1:11" ht="15">
      <c r="A63" s="398">
        <v>7111</v>
      </c>
      <c r="B63" s="399" t="s">
        <v>217</v>
      </c>
      <c r="C63" s="400"/>
      <c r="D63" s="400"/>
      <c r="E63" s="401"/>
      <c r="F63" s="400"/>
      <c r="G63" s="34" t="e">
        <f t="shared" si="6"/>
        <v>#DIV/0!</v>
      </c>
      <c r="H63" s="218" t="e">
        <f t="shared" si="7"/>
        <v>#DIV/0!</v>
      </c>
      <c r="K63" s="9"/>
    </row>
    <row r="64" spans="1:11" ht="30">
      <c r="A64" s="469">
        <v>72</v>
      </c>
      <c r="B64" s="189" t="s">
        <v>191</v>
      </c>
      <c r="C64" s="470">
        <f>C65</f>
        <v>926.71</v>
      </c>
      <c r="D64" s="470">
        <f>D65</f>
        <v>2751</v>
      </c>
      <c r="E64" s="470">
        <f>E65</f>
        <v>2751</v>
      </c>
      <c r="F64" s="470">
        <f>F65</f>
        <v>1292.12</v>
      </c>
      <c r="G64" s="140">
        <f t="shared" si="6"/>
        <v>139.43088992241368</v>
      </c>
      <c r="H64" s="310">
        <f t="shared" si="7"/>
        <v>46.96910214467466</v>
      </c>
      <c r="K64" s="9"/>
    </row>
    <row r="65" spans="1:11" ht="15">
      <c r="A65" s="471">
        <v>721</v>
      </c>
      <c r="B65" s="189" t="s">
        <v>238</v>
      </c>
      <c r="C65" s="470">
        <f>C66+C67</f>
        <v>926.71</v>
      </c>
      <c r="D65" s="470">
        <v>2751</v>
      </c>
      <c r="E65" s="470">
        <v>2751</v>
      </c>
      <c r="F65" s="470">
        <f>F66+F67</f>
        <v>1292.12</v>
      </c>
      <c r="G65" s="140">
        <f t="shared" si="6"/>
        <v>139.43088992241368</v>
      </c>
      <c r="H65" s="310">
        <f t="shared" si="7"/>
        <v>46.96910214467466</v>
      </c>
      <c r="K65" s="9"/>
    </row>
    <row r="66" spans="1:8" ht="15">
      <c r="A66" s="127">
        <v>7211</v>
      </c>
      <c r="B66" s="21" t="s">
        <v>182</v>
      </c>
      <c r="C66" s="200">
        <v>926.71</v>
      </c>
      <c r="D66" s="22"/>
      <c r="E66" s="203"/>
      <c r="F66" s="22">
        <v>1292.12</v>
      </c>
      <c r="G66" s="34">
        <f t="shared" si="6"/>
        <v>139.43088992241368</v>
      </c>
      <c r="H66" s="218" t="e">
        <f t="shared" si="7"/>
        <v>#DIV/0!</v>
      </c>
    </row>
    <row r="67" spans="1:8" ht="15">
      <c r="A67" s="197">
        <v>7212</v>
      </c>
      <c r="B67" s="199" t="s">
        <v>183</v>
      </c>
      <c r="C67" s="201"/>
      <c r="D67" s="202"/>
      <c r="E67" s="198"/>
      <c r="F67" s="198"/>
      <c r="G67" s="236" t="e">
        <f t="shared" si="6"/>
        <v>#DIV/0!</v>
      </c>
      <c r="H67" s="237" t="e">
        <f t="shared" si="7"/>
        <v>#DIV/0!</v>
      </c>
    </row>
    <row r="68" spans="1:8" ht="36" customHeight="1">
      <c r="A68" s="538" t="s">
        <v>189</v>
      </c>
      <c r="B68" s="539"/>
      <c r="C68" s="156">
        <f>C59+C61+C64</f>
        <v>926.71</v>
      </c>
      <c r="D68" s="156">
        <f>D59+D61+D64</f>
        <v>4751</v>
      </c>
      <c r="E68" s="156">
        <f>E59+E61+E64</f>
        <v>4751</v>
      </c>
      <c r="F68" s="156">
        <f>F59+F61+F64</f>
        <v>5834.82</v>
      </c>
      <c r="G68" s="229">
        <f t="shared" si="6"/>
        <v>629.6273915248566</v>
      </c>
      <c r="H68" s="156">
        <f t="shared" si="7"/>
        <v>122.8124605346243</v>
      </c>
    </row>
    <row r="69" spans="1:8" ht="15">
      <c r="A69" s="84"/>
      <c r="B69" s="84"/>
      <c r="C69" s="12"/>
      <c r="D69" s="12"/>
      <c r="E69" s="12"/>
      <c r="F69" s="12"/>
      <c r="G69" s="228"/>
      <c r="H69" s="12"/>
    </row>
    <row r="70" spans="1:8" s="52" customFormat="1" ht="19.5">
      <c r="A70" s="546" t="s">
        <v>113</v>
      </c>
      <c r="B70" s="546"/>
      <c r="C70" s="159">
        <f>SUM(C13,C29,C38,C53,C68)</f>
        <v>4873472.9399999995</v>
      </c>
      <c r="D70" s="159">
        <f>SUM(D13,D29,D38,D53,D68)</f>
        <v>10846765.25</v>
      </c>
      <c r="E70" s="159">
        <f>SUM(E13,E29,E38,E53,E68)</f>
        <v>10846765.25</v>
      </c>
      <c r="F70" s="159">
        <f>SUM(F13,F29,F38,F53,F68)</f>
        <v>5154505.99</v>
      </c>
      <c r="G70" s="229">
        <f>F70/C70*100</f>
        <v>105.76658685623073</v>
      </c>
      <c r="H70" s="156">
        <f>F70/E70*100</f>
        <v>47.52113529883944</v>
      </c>
    </row>
    <row r="71" spans="1:8" ht="15">
      <c r="A71" s="11"/>
      <c r="B71" s="11"/>
      <c r="C71" s="85"/>
      <c r="D71" s="85"/>
      <c r="E71" s="85"/>
      <c r="F71" s="85"/>
      <c r="G71" s="12"/>
      <c r="H71" s="12"/>
    </row>
    <row r="72" spans="1:8" ht="20.25">
      <c r="A72" s="547" t="s">
        <v>114</v>
      </c>
      <c r="B72" s="547"/>
      <c r="C72" s="547"/>
      <c r="D72" s="547"/>
      <c r="E72" s="547"/>
      <c r="F72" s="547"/>
      <c r="G72" s="547"/>
      <c r="H72" s="547"/>
    </row>
    <row r="73" spans="1:8" ht="18.75">
      <c r="A73" s="87"/>
      <c r="B73" s="87"/>
      <c r="C73" s="87"/>
      <c r="D73" s="87"/>
      <c r="E73" s="87"/>
      <c r="F73" s="87"/>
      <c r="G73" s="87"/>
      <c r="H73" s="87"/>
    </row>
    <row r="74" spans="1:8" ht="13.5" customHeight="1">
      <c r="A74" s="518" t="s">
        <v>29</v>
      </c>
      <c r="B74" s="520" t="s">
        <v>3</v>
      </c>
      <c r="C74" s="520" t="s">
        <v>227</v>
      </c>
      <c r="D74" s="514" t="s">
        <v>228</v>
      </c>
      <c r="E74" s="514" t="s">
        <v>229</v>
      </c>
      <c r="F74" s="514" t="s">
        <v>230</v>
      </c>
      <c r="G74" s="514" t="s">
        <v>71</v>
      </c>
      <c r="H74" s="514" t="s">
        <v>71</v>
      </c>
    </row>
    <row r="75" spans="1:8" ht="33.75" customHeight="1">
      <c r="A75" s="519"/>
      <c r="B75" s="521"/>
      <c r="C75" s="521"/>
      <c r="D75" s="515"/>
      <c r="E75" s="515"/>
      <c r="F75" s="515"/>
      <c r="G75" s="515"/>
      <c r="H75" s="515"/>
    </row>
    <row r="76" spans="1:8" ht="13.5" customHeight="1">
      <c r="A76" s="516">
        <v>1</v>
      </c>
      <c r="B76" s="516"/>
      <c r="C76" s="65">
        <v>2</v>
      </c>
      <c r="D76" s="66">
        <v>3</v>
      </c>
      <c r="E76" s="66">
        <v>4</v>
      </c>
      <c r="F76" s="66">
        <v>5</v>
      </c>
      <c r="G76" s="66" t="s">
        <v>72</v>
      </c>
      <c r="H76" s="66" t="s">
        <v>73</v>
      </c>
    </row>
    <row r="77" spans="1:8" ht="15">
      <c r="A77" s="235">
        <v>1</v>
      </c>
      <c r="B77" s="111" t="s">
        <v>0</v>
      </c>
      <c r="C77" s="112">
        <f>SUM(C13)</f>
        <v>406064.75</v>
      </c>
      <c r="D77" s="112">
        <f>SUM(D13)</f>
        <v>972268.8</v>
      </c>
      <c r="E77" s="112">
        <f>SUM(E13)</f>
        <v>972268.8</v>
      </c>
      <c r="F77" s="112">
        <f>SUM(F13)</f>
        <v>372274.34</v>
      </c>
      <c r="G77" s="132">
        <f aca="true" t="shared" si="9" ref="G77:G82">F77/C77*100</f>
        <v>91.67856604149954</v>
      </c>
      <c r="H77" s="133">
        <f aca="true" t="shared" si="10" ref="H77:H82">F77/E77*100</f>
        <v>38.28924058861089</v>
      </c>
    </row>
    <row r="78" spans="1:8" ht="15">
      <c r="A78" s="108">
        <v>3</v>
      </c>
      <c r="B78" s="102" t="s">
        <v>115</v>
      </c>
      <c r="C78" s="103">
        <f>SUM(C29)</f>
        <v>14744.68</v>
      </c>
      <c r="D78" s="103">
        <f>SUM(D29)</f>
        <v>50355.32</v>
      </c>
      <c r="E78" s="103">
        <f>SUM(E29)</f>
        <v>50355.32</v>
      </c>
      <c r="F78" s="103">
        <f>SUM(F29)</f>
        <v>29210</v>
      </c>
      <c r="G78" s="132">
        <f t="shared" si="9"/>
        <v>198.10535053999138</v>
      </c>
      <c r="H78" s="133">
        <f t="shared" si="10"/>
        <v>58.00777355798752</v>
      </c>
    </row>
    <row r="79" spans="1:8" ht="15">
      <c r="A79" s="231">
        <v>4</v>
      </c>
      <c r="B79" s="232" t="s">
        <v>60</v>
      </c>
      <c r="C79" s="233">
        <f>SUM(C38)</f>
        <v>251629</v>
      </c>
      <c r="D79" s="233">
        <f>SUM(D38)</f>
        <v>634525.69</v>
      </c>
      <c r="E79" s="233">
        <f>SUM(E38)</f>
        <v>634525.69</v>
      </c>
      <c r="F79" s="233">
        <f>SUM(F38)</f>
        <v>357729.5</v>
      </c>
      <c r="G79" s="132">
        <f t="shared" si="9"/>
        <v>142.1654499282674</v>
      </c>
      <c r="H79" s="133">
        <f t="shared" si="10"/>
        <v>56.37746518978609</v>
      </c>
    </row>
    <row r="80" spans="1:8" ht="15">
      <c r="A80" s="108">
        <v>5</v>
      </c>
      <c r="B80" s="102" t="s">
        <v>2</v>
      </c>
      <c r="C80" s="103">
        <f>SUM(C53)</f>
        <v>4200107.8</v>
      </c>
      <c r="D80" s="103">
        <f>SUM(D53)</f>
        <v>9184864.44</v>
      </c>
      <c r="E80" s="103">
        <f>SUM(E53)</f>
        <v>9184864.44</v>
      </c>
      <c r="F80" s="103">
        <f>SUM(F53)</f>
        <v>4389457.33</v>
      </c>
      <c r="G80" s="34">
        <f t="shared" si="9"/>
        <v>104.50820643222538</v>
      </c>
      <c r="H80" s="218">
        <f t="shared" si="10"/>
        <v>47.79011556103054</v>
      </c>
    </row>
    <row r="81" spans="1:9" ht="30">
      <c r="A81" s="234">
        <v>7</v>
      </c>
      <c r="B81" s="254" t="s">
        <v>190</v>
      </c>
      <c r="C81" s="103">
        <f>SUM(C68)</f>
        <v>926.71</v>
      </c>
      <c r="D81" s="103">
        <f>SUM(D68)</f>
        <v>4751</v>
      </c>
      <c r="E81" s="103">
        <f>SUM(E68)</f>
        <v>4751</v>
      </c>
      <c r="F81" s="103">
        <f>SUM(F68)</f>
        <v>5834.82</v>
      </c>
      <c r="G81" s="34">
        <f t="shared" si="9"/>
        <v>629.6273915248566</v>
      </c>
      <c r="H81" s="257">
        <f t="shared" si="10"/>
        <v>122.8124605346243</v>
      </c>
      <c r="I81" s="230"/>
    </row>
    <row r="82" spans="1:8" ht="15">
      <c r="A82" s="255"/>
      <c r="B82" s="109" t="s">
        <v>116</v>
      </c>
      <c r="C82" s="110">
        <f>SUM(C77:C81)</f>
        <v>4873472.9399999995</v>
      </c>
      <c r="D82" s="110">
        <f>SUM(D77:D81)</f>
        <v>10846765.25</v>
      </c>
      <c r="E82" s="256">
        <f>SUM(E77:E81)</f>
        <v>10846765.25</v>
      </c>
      <c r="F82" s="110">
        <f>SUM(F77:F81)</f>
        <v>5154505.99</v>
      </c>
      <c r="G82" s="236">
        <f t="shared" si="9"/>
        <v>105.76658685623073</v>
      </c>
      <c r="H82" s="237">
        <f t="shared" si="10"/>
        <v>47.52113529883944</v>
      </c>
    </row>
    <row r="83" spans="1:8" ht="20.25">
      <c r="A83" s="568" t="s">
        <v>67</v>
      </c>
      <c r="B83" s="568"/>
      <c r="C83" s="568"/>
      <c r="D83" s="568"/>
      <c r="E83" s="568"/>
      <c r="F83" s="568"/>
      <c r="G83" s="568"/>
      <c r="H83" s="12"/>
    </row>
    <row r="84" spans="1:8" ht="15.75" customHeight="1">
      <c r="A84" s="11"/>
      <c r="B84" s="11"/>
      <c r="C84" s="11"/>
      <c r="D84" s="11"/>
      <c r="E84" s="11"/>
      <c r="F84" s="11"/>
      <c r="G84" s="11"/>
      <c r="H84" s="12"/>
    </row>
    <row r="85" spans="1:7" s="77" customFormat="1" ht="15">
      <c r="A85" s="162" t="s">
        <v>193</v>
      </c>
      <c r="B85" s="163"/>
      <c r="C85" s="79"/>
      <c r="D85" s="80"/>
      <c r="E85" s="80"/>
      <c r="F85" s="80"/>
      <c r="G85" s="80"/>
    </row>
    <row r="86" spans="1:8" ht="13.5" customHeight="1">
      <c r="A86" s="518" t="s">
        <v>29</v>
      </c>
      <c r="B86" s="520" t="s">
        <v>3</v>
      </c>
      <c r="C86" s="520" t="s">
        <v>227</v>
      </c>
      <c r="D86" s="514" t="s">
        <v>228</v>
      </c>
      <c r="E86" s="514" t="s">
        <v>229</v>
      </c>
      <c r="F86" s="514" t="s">
        <v>230</v>
      </c>
      <c r="G86" s="514" t="s">
        <v>71</v>
      </c>
      <c r="H86" s="514" t="s">
        <v>71</v>
      </c>
    </row>
    <row r="87" spans="1:8" ht="30.75" customHeight="1">
      <c r="A87" s="519"/>
      <c r="B87" s="521"/>
      <c r="C87" s="521"/>
      <c r="D87" s="515"/>
      <c r="E87" s="515"/>
      <c r="F87" s="515"/>
      <c r="G87" s="515"/>
      <c r="H87" s="515"/>
    </row>
    <row r="88" spans="1:8" s="67" customFormat="1" ht="12">
      <c r="A88" s="516">
        <v>1</v>
      </c>
      <c r="B88" s="516"/>
      <c r="C88" s="65">
        <v>2</v>
      </c>
      <c r="D88" s="66">
        <v>3</v>
      </c>
      <c r="E88" s="66">
        <v>4</v>
      </c>
      <c r="F88" s="66">
        <v>5</v>
      </c>
      <c r="G88" s="66" t="s">
        <v>72</v>
      </c>
      <c r="H88" s="66" t="s">
        <v>73</v>
      </c>
    </row>
    <row r="89" spans="1:8" ht="15">
      <c r="A89" s="7">
        <v>922</v>
      </c>
      <c r="B89" s="8" t="s">
        <v>45</v>
      </c>
      <c r="C89" s="53">
        <f>SUM(C90)</f>
        <v>6424.67</v>
      </c>
      <c r="D89" s="53">
        <f>SUM(D90)</f>
        <v>7707.06</v>
      </c>
      <c r="E89" s="53">
        <f>SUM(E90)</f>
        <v>7707.06</v>
      </c>
      <c r="F89" s="53">
        <f>SUM(F90)</f>
        <v>7707.06</v>
      </c>
      <c r="G89" s="160">
        <f>F89/C89*100</f>
        <v>119.9604026354661</v>
      </c>
      <c r="H89" s="161">
        <f>F89/E89*100</f>
        <v>100</v>
      </c>
    </row>
    <row r="90" spans="1:16" s="13" customFormat="1" ht="15">
      <c r="A90" s="57">
        <v>92211</v>
      </c>
      <c r="B90" s="54" t="s">
        <v>46</v>
      </c>
      <c r="C90" s="114">
        <v>6424.67</v>
      </c>
      <c r="D90" s="58">
        <f>E90</f>
        <v>7707.06</v>
      </c>
      <c r="E90" s="58">
        <v>7707.06</v>
      </c>
      <c r="F90" s="58">
        <v>7707.06</v>
      </c>
      <c r="G90" s="160">
        <f>F90/C90*100</f>
        <v>119.9604026354661</v>
      </c>
      <c r="H90" s="161">
        <f>F90/E90*100</f>
        <v>100</v>
      </c>
      <c r="I90" s="12"/>
      <c r="J90" s="12"/>
      <c r="K90" s="12"/>
      <c r="L90" s="12"/>
      <c r="M90" s="12"/>
      <c r="P90" s="19"/>
    </row>
    <row r="91" spans="1:16" s="13" customFormat="1" ht="24.75" customHeight="1">
      <c r="A91" s="530" t="s">
        <v>49</v>
      </c>
      <c r="B91" s="531"/>
      <c r="C91" s="156">
        <f>C89</f>
        <v>6424.67</v>
      </c>
      <c r="D91" s="156">
        <f>D89</f>
        <v>7707.06</v>
      </c>
      <c r="E91" s="156">
        <f>E89</f>
        <v>7707.06</v>
      </c>
      <c r="F91" s="156">
        <f>F89</f>
        <v>7707.06</v>
      </c>
      <c r="G91" s="164">
        <f>F91/C91*100</f>
        <v>119.9604026354661</v>
      </c>
      <c r="H91" s="165">
        <f>F91/E91*100</f>
        <v>100</v>
      </c>
      <c r="I91" s="12"/>
      <c r="J91" s="12"/>
      <c r="K91" s="12"/>
      <c r="L91" s="12"/>
      <c r="M91" s="12"/>
      <c r="P91" s="19"/>
    </row>
    <row r="92" spans="1:16" s="13" customFormat="1" ht="24.75" customHeight="1">
      <c r="A92" s="258"/>
      <c r="B92" s="258"/>
      <c r="C92" s="227"/>
      <c r="D92" s="227"/>
      <c r="E92" s="227"/>
      <c r="F92" s="227"/>
      <c r="G92" s="227"/>
      <c r="H92" s="227"/>
      <c r="I92" s="12"/>
      <c r="J92" s="12"/>
      <c r="K92" s="12"/>
      <c r="L92" s="12"/>
      <c r="M92" s="12"/>
      <c r="P92" s="19"/>
    </row>
    <row r="93" spans="1:16" s="13" customFormat="1" ht="24.75" customHeight="1">
      <c r="A93" s="258"/>
      <c r="B93" s="258"/>
      <c r="C93" s="227"/>
      <c r="D93" s="227"/>
      <c r="E93" s="227"/>
      <c r="F93" s="227"/>
      <c r="G93" s="227"/>
      <c r="H93" s="227"/>
      <c r="I93" s="12"/>
      <c r="J93" s="12"/>
      <c r="K93" s="12"/>
      <c r="L93" s="12"/>
      <c r="M93" s="12"/>
      <c r="P93" s="19"/>
    </row>
    <row r="94" spans="1:16" s="13" customFormat="1" ht="24.75" customHeight="1">
      <c r="A94" s="162" t="s">
        <v>223</v>
      </c>
      <c r="B94" s="163"/>
      <c r="C94" s="79"/>
      <c r="D94" s="80"/>
      <c r="E94" s="80"/>
      <c r="F94" s="80"/>
      <c r="G94" s="80"/>
      <c r="H94" s="77"/>
      <c r="I94" s="12"/>
      <c r="J94" s="12"/>
      <c r="K94" s="12"/>
      <c r="L94" s="12"/>
      <c r="M94" s="12"/>
      <c r="P94" s="19"/>
    </row>
    <row r="95" spans="1:16" s="13" customFormat="1" ht="24.75" customHeight="1">
      <c r="A95" s="518" t="s">
        <v>29</v>
      </c>
      <c r="B95" s="520" t="s">
        <v>3</v>
      </c>
      <c r="C95" s="520" t="s">
        <v>227</v>
      </c>
      <c r="D95" s="514" t="s">
        <v>228</v>
      </c>
      <c r="E95" s="514" t="s">
        <v>229</v>
      </c>
      <c r="F95" s="514" t="s">
        <v>230</v>
      </c>
      <c r="G95" s="514" t="s">
        <v>71</v>
      </c>
      <c r="H95" s="514" t="s">
        <v>71</v>
      </c>
      <c r="I95" s="12"/>
      <c r="J95" s="12"/>
      <c r="K95" s="12"/>
      <c r="L95" s="12"/>
      <c r="M95" s="12"/>
      <c r="P95" s="19"/>
    </row>
    <row r="96" spans="1:16" s="13" customFormat="1" ht="24.75" customHeight="1">
      <c r="A96" s="519"/>
      <c r="B96" s="521"/>
      <c r="C96" s="521"/>
      <c r="D96" s="515"/>
      <c r="E96" s="515"/>
      <c r="F96" s="515"/>
      <c r="G96" s="515"/>
      <c r="H96" s="515"/>
      <c r="I96" s="12"/>
      <c r="J96" s="12"/>
      <c r="K96" s="12"/>
      <c r="L96" s="12"/>
      <c r="M96" s="12"/>
      <c r="P96" s="19"/>
    </row>
    <row r="97" spans="1:16" s="13" customFormat="1" ht="24.75" customHeight="1">
      <c r="A97" s="516">
        <v>1</v>
      </c>
      <c r="B97" s="516"/>
      <c r="C97" s="65">
        <v>2</v>
      </c>
      <c r="D97" s="66">
        <v>3</v>
      </c>
      <c r="E97" s="66">
        <v>4</v>
      </c>
      <c r="F97" s="66">
        <v>5</v>
      </c>
      <c r="G97" s="66" t="s">
        <v>72</v>
      </c>
      <c r="H97" s="66" t="s">
        <v>73</v>
      </c>
      <c r="I97" s="12"/>
      <c r="J97" s="12"/>
      <c r="K97" s="12"/>
      <c r="L97" s="12"/>
      <c r="M97" s="12"/>
      <c r="P97" s="19"/>
    </row>
    <row r="98" spans="1:16" s="13" customFormat="1" ht="24.75" customHeight="1">
      <c r="A98" s="7">
        <v>922</v>
      </c>
      <c r="B98" s="8" t="s">
        <v>45</v>
      </c>
      <c r="C98" s="53">
        <f>SUM(C99)</f>
        <v>5822.76</v>
      </c>
      <c r="D98" s="53">
        <f>SUM(D99)</f>
        <v>133773.89</v>
      </c>
      <c r="E98" s="53">
        <f>SUM(E99)</f>
        <v>133773.89</v>
      </c>
      <c r="F98" s="53">
        <f>SUM(F99)</f>
        <v>133773.89</v>
      </c>
      <c r="G98" s="160">
        <f>F98/C98*100</f>
        <v>2297.4309434014112</v>
      </c>
      <c r="H98" s="161">
        <f>F98/E98*100</f>
        <v>100</v>
      </c>
      <c r="I98" s="12"/>
      <c r="J98" s="12"/>
      <c r="K98" s="12"/>
      <c r="L98" s="12"/>
      <c r="M98" s="12"/>
      <c r="P98" s="19"/>
    </row>
    <row r="99" spans="1:16" s="13" customFormat="1" ht="24.75" customHeight="1">
      <c r="A99" s="57">
        <v>92212</v>
      </c>
      <c r="B99" s="54" t="s">
        <v>192</v>
      </c>
      <c r="C99" s="114">
        <v>5822.76</v>
      </c>
      <c r="D99" s="58">
        <f>E99</f>
        <v>133773.89</v>
      </c>
      <c r="E99" s="58">
        <v>133773.89</v>
      </c>
      <c r="F99" s="58">
        <v>133773.89</v>
      </c>
      <c r="G99" s="160">
        <f>F99/C99*100</f>
        <v>2297.4309434014112</v>
      </c>
      <c r="H99" s="161">
        <f>F99/E99*100</f>
        <v>100</v>
      </c>
      <c r="I99" s="12"/>
      <c r="J99" s="12"/>
      <c r="K99" s="12"/>
      <c r="L99" s="12"/>
      <c r="M99" s="12"/>
      <c r="P99" s="19"/>
    </row>
    <row r="100" spans="1:16" s="13" customFormat="1" ht="24.75" customHeight="1">
      <c r="A100" s="530" t="s">
        <v>49</v>
      </c>
      <c r="B100" s="531"/>
      <c r="C100" s="156">
        <f>C98</f>
        <v>5822.76</v>
      </c>
      <c r="D100" s="156">
        <f>D98</f>
        <v>133773.89</v>
      </c>
      <c r="E100" s="156">
        <f>E98</f>
        <v>133773.89</v>
      </c>
      <c r="F100" s="156">
        <f>F98</f>
        <v>133773.89</v>
      </c>
      <c r="G100" s="164">
        <f>F100/C100*100</f>
        <v>2297.4309434014112</v>
      </c>
      <c r="H100" s="165">
        <f>F100/E100*100</f>
        <v>100</v>
      </c>
      <c r="I100" s="12"/>
      <c r="J100" s="12"/>
      <c r="K100" s="12"/>
      <c r="L100" s="12"/>
      <c r="M100" s="12"/>
      <c r="P100" s="19"/>
    </row>
    <row r="101" spans="1:16" s="13" customFormat="1" ht="15.75" customHeight="1">
      <c r="A101" s="44"/>
      <c r="B101" s="44"/>
      <c r="C101" s="44"/>
      <c r="D101" s="12"/>
      <c r="E101" s="12"/>
      <c r="F101" s="12"/>
      <c r="G101" s="12"/>
      <c r="H101" s="3"/>
      <c r="I101" s="12"/>
      <c r="J101" s="12"/>
      <c r="K101" s="12"/>
      <c r="L101" s="12"/>
      <c r="M101" s="12"/>
      <c r="P101" s="19"/>
    </row>
    <row r="102" spans="1:16" s="38" customFormat="1" ht="15">
      <c r="A102" s="162" t="s">
        <v>194</v>
      </c>
      <c r="B102" s="163"/>
      <c r="C102" s="79"/>
      <c r="D102" s="80"/>
      <c r="E102" s="80"/>
      <c r="F102" s="80"/>
      <c r="G102" s="80"/>
      <c r="H102" s="77"/>
      <c r="I102" s="12"/>
      <c r="J102" s="12"/>
      <c r="K102" s="12"/>
      <c r="L102" s="12"/>
      <c r="M102" s="12"/>
      <c r="P102" s="73"/>
    </row>
    <row r="103" spans="1:16" s="13" customFormat="1" ht="14.25" customHeight="1">
      <c r="A103" s="518" t="s">
        <v>29</v>
      </c>
      <c r="B103" s="520" t="s">
        <v>3</v>
      </c>
      <c r="C103" s="520" t="s">
        <v>227</v>
      </c>
      <c r="D103" s="514" t="s">
        <v>228</v>
      </c>
      <c r="E103" s="514" t="s">
        <v>229</v>
      </c>
      <c r="F103" s="514" t="s">
        <v>230</v>
      </c>
      <c r="G103" s="514" t="s">
        <v>71</v>
      </c>
      <c r="H103" s="514" t="s">
        <v>71</v>
      </c>
      <c r="I103" s="12"/>
      <c r="J103" s="12"/>
      <c r="K103" s="12"/>
      <c r="L103" s="12"/>
      <c r="M103" s="12"/>
      <c r="P103" s="19"/>
    </row>
    <row r="104" spans="1:16" s="13" customFormat="1" ht="30" customHeight="1">
      <c r="A104" s="519"/>
      <c r="B104" s="521"/>
      <c r="C104" s="521"/>
      <c r="D104" s="515"/>
      <c r="E104" s="515"/>
      <c r="F104" s="515"/>
      <c r="G104" s="515"/>
      <c r="H104" s="515"/>
      <c r="I104" s="12"/>
      <c r="J104" s="12"/>
      <c r="K104" s="12"/>
      <c r="L104" s="12"/>
      <c r="M104" s="12"/>
      <c r="P104" s="19"/>
    </row>
    <row r="105" spans="1:16" s="71" customFormat="1" ht="12">
      <c r="A105" s="522">
        <v>1</v>
      </c>
      <c r="B105" s="522"/>
      <c r="C105" s="90">
        <v>2</v>
      </c>
      <c r="D105" s="91">
        <v>3</v>
      </c>
      <c r="E105" s="91">
        <v>4</v>
      </c>
      <c r="F105" s="91">
        <v>5</v>
      </c>
      <c r="G105" s="91" t="s">
        <v>72</v>
      </c>
      <c r="H105" s="261" t="s">
        <v>73</v>
      </c>
      <c r="I105" s="70"/>
      <c r="J105" s="70"/>
      <c r="K105" s="70"/>
      <c r="L105" s="70"/>
      <c r="M105" s="70"/>
      <c r="P105" s="72"/>
    </row>
    <row r="106" spans="1:16" s="13" customFormat="1" ht="15.75" customHeight="1">
      <c r="A106" s="32">
        <v>922</v>
      </c>
      <c r="B106" s="33" t="s">
        <v>45</v>
      </c>
      <c r="C106" s="34">
        <f>SUM(C107)</f>
        <v>27606.27</v>
      </c>
      <c r="D106" s="34">
        <f>SUM(D107)</f>
        <v>27062.19</v>
      </c>
      <c r="E106" s="34">
        <f>SUM(E107)</f>
        <v>27062.19</v>
      </c>
      <c r="F106" s="34">
        <f>SUM(F107)</f>
        <v>27062.19</v>
      </c>
      <c r="G106" s="34">
        <f>F106/C106*100</f>
        <v>98.02914337938446</v>
      </c>
      <c r="H106" s="133">
        <f>F106/E106*100</f>
        <v>100</v>
      </c>
      <c r="I106" s="12"/>
      <c r="J106" s="12"/>
      <c r="K106" s="12"/>
      <c r="L106" s="12"/>
      <c r="M106" s="12"/>
      <c r="P106" s="19"/>
    </row>
    <row r="107" spans="1:16" s="13" customFormat="1" ht="15">
      <c r="A107" s="57">
        <v>92211</v>
      </c>
      <c r="B107" s="54" t="s">
        <v>46</v>
      </c>
      <c r="C107" s="114">
        <v>27606.27</v>
      </c>
      <c r="D107" s="58">
        <f>E107</f>
        <v>27062.19</v>
      </c>
      <c r="E107" s="58">
        <v>27062.19</v>
      </c>
      <c r="F107" s="58">
        <v>27062.19</v>
      </c>
      <c r="G107" s="160">
        <f>F107/C107*100</f>
        <v>98.02914337938446</v>
      </c>
      <c r="H107" s="237">
        <f>F107/E107*100</f>
        <v>100</v>
      </c>
      <c r="I107" s="12"/>
      <c r="J107" s="12"/>
      <c r="K107" s="12"/>
      <c r="L107" s="12"/>
      <c r="M107" s="12"/>
      <c r="P107" s="19"/>
    </row>
    <row r="108" spans="1:16" s="13" customFormat="1" ht="30.75" customHeight="1">
      <c r="A108" s="530" t="s">
        <v>50</v>
      </c>
      <c r="B108" s="531"/>
      <c r="C108" s="156">
        <f>C106</f>
        <v>27606.27</v>
      </c>
      <c r="D108" s="156">
        <f>D106</f>
        <v>27062.19</v>
      </c>
      <c r="E108" s="156">
        <f>E106</f>
        <v>27062.19</v>
      </c>
      <c r="F108" s="156">
        <f>F106</f>
        <v>27062.19</v>
      </c>
      <c r="G108" s="260">
        <f>F108/C108*100</f>
        <v>98.02914337938446</v>
      </c>
      <c r="H108" s="156">
        <f>F108/E108*100</f>
        <v>100</v>
      </c>
      <c r="I108" s="12"/>
      <c r="J108" s="12"/>
      <c r="K108" s="12"/>
      <c r="L108" s="12"/>
      <c r="M108" s="12"/>
      <c r="P108" s="19"/>
    </row>
    <row r="109" spans="1:16" s="13" customFormat="1" ht="15">
      <c r="A109" s="11"/>
      <c r="B109" s="11"/>
      <c r="C109" s="1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P109" s="19"/>
    </row>
    <row r="110" spans="1:8" s="77" customFormat="1" ht="15">
      <c r="A110" s="162" t="s">
        <v>195</v>
      </c>
      <c r="B110" s="163"/>
      <c r="C110" s="79"/>
      <c r="D110" s="80"/>
      <c r="E110" s="80"/>
      <c r="F110" s="80"/>
      <c r="G110" s="80"/>
      <c r="H110" s="12"/>
    </row>
    <row r="111" spans="1:8" ht="14.25" customHeight="1">
      <c r="A111" s="518" t="s">
        <v>29</v>
      </c>
      <c r="B111" s="520" t="s">
        <v>3</v>
      </c>
      <c r="C111" s="520" t="s">
        <v>227</v>
      </c>
      <c r="D111" s="514" t="s">
        <v>228</v>
      </c>
      <c r="E111" s="514" t="s">
        <v>229</v>
      </c>
      <c r="F111" s="514" t="s">
        <v>230</v>
      </c>
      <c r="G111" s="514" t="s">
        <v>71</v>
      </c>
      <c r="H111" s="514" t="s">
        <v>71</v>
      </c>
    </row>
    <row r="112" spans="1:8" ht="28.5" customHeight="1">
      <c r="A112" s="519"/>
      <c r="B112" s="521"/>
      <c r="C112" s="521"/>
      <c r="D112" s="515"/>
      <c r="E112" s="515"/>
      <c r="F112" s="515"/>
      <c r="G112" s="515"/>
      <c r="H112" s="515"/>
    </row>
    <row r="113" spans="1:8" s="67" customFormat="1" ht="12">
      <c r="A113" s="516">
        <v>1</v>
      </c>
      <c r="B113" s="516"/>
      <c r="C113" s="65">
        <v>2</v>
      </c>
      <c r="D113" s="66">
        <v>3</v>
      </c>
      <c r="E113" s="66">
        <v>4</v>
      </c>
      <c r="F113" s="66">
        <v>5</v>
      </c>
      <c r="G113" s="66" t="s">
        <v>72</v>
      </c>
      <c r="H113" s="66" t="s">
        <v>73</v>
      </c>
    </row>
    <row r="114" spans="1:16" ht="18.75" customHeight="1">
      <c r="A114" s="7">
        <v>922</v>
      </c>
      <c r="B114" s="8" t="s">
        <v>45</v>
      </c>
      <c r="C114" s="53">
        <f>SUM(C115)</f>
        <v>347.21</v>
      </c>
      <c r="D114" s="53">
        <f>SUM(D115)</f>
        <v>19269.15</v>
      </c>
      <c r="E114" s="53">
        <f>SUM(E115)</f>
        <v>19269.15</v>
      </c>
      <c r="F114" s="53">
        <f>SUM(F115)</f>
        <v>19269.15</v>
      </c>
      <c r="G114" s="276">
        <f aca="true" t="shared" si="11" ref="G114:G120">F114/C114*100</f>
        <v>5549.710549811354</v>
      </c>
      <c r="H114" s="133">
        <f aca="true" t="shared" si="12" ref="H114:H120">F114/E114*100</f>
        <v>100</v>
      </c>
      <c r="I114" s="25"/>
      <c r="J114" s="25"/>
      <c r="K114" s="26"/>
      <c r="L114" s="27"/>
      <c r="N114" s="26"/>
      <c r="O114" s="26"/>
      <c r="P114" s="26"/>
    </row>
    <row r="115" spans="1:16" ht="18.75" customHeight="1">
      <c r="A115" s="57">
        <v>92211</v>
      </c>
      <c r="B115" s="54" t="s">
        <v>46</v>
      </c>
      <c r="C115" s="114">
        <v>347.21</v>
      </c>
      <c r="D115" s="58">
        <f>E115</f>
        <v>19269.15</v>
      </c>
      <c r="E115" s="58">
        <v>19269.15</v>
      </c>
      <c r="F115" s="58">
        <v>19269.15</v>
      </c>
      <c r="G115" s="160">
        <f t="shared" si="11"/>
        <v>5549.710549811354</v>
      </c>
      <c r="H115" s="237">
        <f t="shared" si="12"/>
        <v>100</v>
      </c>
      <c r="I115" s="25"/>
      <c r="J115" s="25"/>
      <c r="K115" s="26"/>
      <c r="L115" s="27"/>
      <c r="N115" s="26"/>
      <c r="O115" s="26"/>
      <c r="P115" s="26"/>
    </row>
    <row r="116" spans="1:11" s="28" customFormat="1" ht="20.25" customHeight="1">
      <c r="A116" s="540" t="s">
        <v>35</v>
      </c>
      <c r="B116" s="541"/>
      <c r="C116" s="156">
        <f>C114</f>
        <v>347.21</v>
      </c>
      <c r="D116" s="156">
        <f>D114</f>
        <v>19269.15</v>
      </c>
      <c r="E116" s="156">
        <f>E114</f>
        <v>19269.15</v>
      </c>
      <c r="F116" s="156">
        <f>F114</f>
        <v>19269.15</v>
      </c>
      <c r="G116" s="260">
        <f t="shared" si="11"/>
        <v>5549.710549811354</v>
      </c>
      <c r="H116" s="156">
        <f t="shared" si="12"/>
        <v>100</v>
      </c>
      <c r="I116" s="29"/>
      <c r="J116" s="29"/>
      <c r="K116" s="29"/>
    </row>
    <row r="117" spans="1:8" s="28" customFormat="1" ht="15">
      <c r="A117" s="11"/>
      <c r="B117" s="11"/>
      <c r="C117" s="11"/>
      <c r="D117" s="12"/>
      <c r="E117" s="12"/>
      <c r="F117" s="12"/>
      <c r="G117" s="88"/>
      <c r="H117" s="12"/>
    </row>
    <row r="118" spans="1:8" s="28" customFormat="1" ht="19.5">
      <c r="A118" s="546" t="s">
        <v>53</v>
      </c>
      <c r="B118" s="546"/>
      <c r="C118" s="166">
        <f>SUM(C13,C29,C38,C53,C68)</f>
        <v>4873472.9399999995</v>
      </c>
      <c r="D118" s="166">
        <f>SUM(D13,D29,D38,D53,D68)</f>
        <v>10846765.25</v>
      </c>
      <c r="E118" s="166">
        <f>SUM(E13,E29,E38,E53,E68)</f>
        <v>10846765.25</v>
      </c>
      <c r="F118" s="166">
        <f>SUM(F13,F29,F38,F53,F68)</f>
        <v>5154505.99</v>
      </c>
      <c r="G118" s="156">
        <f t="shared" si="11"/>
        <v>105.76658685623073</v>
      </c>
      <c r="H118" s="259">
        <f t="shared" si="12"/>
        <v>47.52113529883944</v>
      </c>
    </row>
    <row r="119" spans="1:8" s="28" customFormat="1" ht="19.5">
      <c r="A119" s="270"/>
      <c r="B119" s="411" t="s">
        <v>244</v>
      </c>
      <c r="C119" s="166">
        <f>C91+C100+C108+C116</f>
        <v>40200.909999999996</v>
      </c>
      <c r="D119" s="166">
        <f>D91+D100+D108+D116</f>
        <v>187812.29</v>
      </c>
      <c r="E119" s="166">
        <f>E91+E100+E108+E116</f>
        <v>187812.29</v>
      </c>
      <c r="F119" s="166">
        <f>F91+F100+F108+F116</f>
        <v>187812.29</v>
      </c>
      <c r="G119" s="156">
        <f t="shared" si="11"/>
        <v>467.1841756815954</v>
      </c>
      <c r="H119" s="259">
        <f t="shared" si="12"/>
        <v>100</v>
      </c>
    </row>
    <row r="120" spans="1:16" s="13" customFormat="1" ht="19.5">
      <c r="A120" s="546" t="s">
        <v>54</v>
      </c>
      <c r="B120" s="546"/>
      <c r="C120" s="167">
        <f>SUM(C13,C29,C38,C53,C91,C108,C116,C100,C68,C119)</f>
        <v>4953874.759999999</v>
      </c>
      <c r="D120" s="167">
        <f>SUM(D13,D29,D38,D53,D91,D108,D116,D100,D68)</f>
        <v>11034577.540000001</v>
      </c>
      <c r="E120" s="167">
        <f>SUM(E13,E29,E38,E53,E91,E108,E116,E100,E68)</f>
        <v>11034577.540000001</v>
      </c>
      <c r="F120" s="167">
        <f>F118+F116+F108+F100+F91</f>
        <v>5342318.28</v>
      </c>
      <c r="G120" s="260">
        <f t="shared" si="11"/>
        <v>107.84120590081292</v>
      </c>
      <c r="H120" s="156">
        <f t="shared" si="12"/>
        <v>48.41434355447014</v>
      </c>
      <c r="I120" s="12"/>
      <c r="J120" s="12"/>
      <c r="K120" s="12"/>
      <c r="L120" s="12"/>
      <c r="M120" s="12"/>
      <c r="P120" s="19"/>
    </row>
    <row r="121" spans="1:16" s="19" customFormat="1" ht="14.25" customHeight="1">
      <c r="A121" s="3"/>
      <c r="B121" s="3"/>
      <c r="C121" s="3"/>
      <c r="D121" s="14"/>
      <c r="E121" s="14"/>
      <c r="F121" s="14"/>
      <c r="G121" s="14"/>
      <c r="H121" s="3"/>
      <c r="I121" s="12"/>
      <c r="J121" s="12"/>
      <c r="K121" s="17"/>
      <c r="L121" s="17"/>
      <c r="M121" s="12"/>
      <c r="N121" s="30">
        <f>SUM(N123:N123)</f>
        <v>0</v>
      </c>
      <c r="O121" s="31">
        <f>SUM(O123:O123)</f>
        <v>0</v>
      </c>
      <c r="P121" s="19">
        <f>SUM(H121:J121)</f>
        <v>0</v>
      </c>
    </row>
    <row r="122" spans="1:15" s="19" customFormat="1" ht="14.25" customHeight="1">
      <c r="A122" s="3"/>
      <c r="B122" s="3"/>
      <c r="C122" s="3"/>
      <c r="D122" s="14"/>
      <c r="E122" s="14"/>
      <c r="F122" s="14"/>
      <c r="G122" s="14"/>
      <c r="H122" s="3"/>
      <c r="I122" s="12"/>
      <c r="J122" s="12"/>
      <c r="K122" s="17"/>
      <c r="L122" s="17"/>
      <c r="M122" s="12"/>
      <c r="N122" s="18"/>
      <c r="O122" s="18"/>
    </row>
    <row r="123" spans="1:16" ht="20.25">
      <c r="A123" s="529" t="s">
        <v>27</v>
      </c>
      <c r="B123" s="529"/>
      <c r="C123" s="529"/>
      <c r="D123" s="529"/>
      <c r="E123" s="529"/>
      <c r="F123" s="529"/>
      <c r="G123" s="529"/>
      <c r="H123" s="529"/>
      <c r="I123" s="23"/>
      <c r="J123" s="23"/>
      <c r="K123" s="24"/>
      <c r="L123" s="24"/>
      <c r="M123" s="23"/>
      <c r="N123" s="3">
        <v>0</v>
      </c>
      <c r="O123" s="3">
        <v>0</v>
      </c>
      <c r="P123" s="19"/>
    </row>
    <row r="124" spans="1:16" s="19" customFormat="1" ht="15.75" customHeight="1">
      <c r="A124" s="46" t="s">
        <v>196</v>
      </c>
      <c r="B124" s="47"/>
      <c r="C124" s="47"/>
      <c r="D124" s="47"/>
      <c r="E124" s="47"/>
      <c r="F124" s="47"/>
      <c r="G124" s="47"/>
      <c r="H124" s="29"/>
      <c r="I124" s="12"/>
      <c r="J124" s="12"/>
      <c r="K124" s="17"/>
      <c r="L124" s="17"/>
      <c r="M124" s="12"/>
      <c r="N124" s="19">
        <v>0</v>
      </c>
      <c r="O124" s="19">
        <v>0</v>
      </c>
      <c r="P124" s="19">
        <f>SUM(H124:J124)</f>
        <v>0</v>
      </c>
    </row>
    <row r="125" spans="1:16" ht="19.5" customHeight="1">
      <c r="A125" s="532" t="s">
        <v>175</v>
      </c>
      <c r="B125" s="532"/>
      <c r="C125" s="532"/>
      <c r="D125" s="532"/>
      <c r="E125" s="63"/>
      <c r="F125" s="63"/>
      <c r="G125" s="63"/>
      <c r="H125" s="28"/>
      <c r="I125" s="23"/>
      <c r="J125" s="23"/>
      <c r="K125" s="24"/>
      <c r="L125" s="24"/>
      <c r="M125" s="23"/>
      <c r="N125" s="3">
        <v>0</v>
      </c>
      <c r="O125" s="3">
        <v>0</v>
      </c>
      <c r="P125" s="19"/>
    </row>
    <row r="126" spans="1:16" s="13" customFormat="1" ht="15">
      <c r="A126" s="171" t="s">
        <v>200</v>
      </c>
      <c r="B126" s="11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P126" s="19"/>
    </row>
    <row r="127" spans="1:16" s="13" customFormat="1" ht="14.25" customHeight="1">
      <c r="A127" s="518" t="s">
        <v>74</v>
      </c>
      <c r="B127" s="520" t="s">
        <v>3</v>
      </c>
      <c r="C127" s="520" t="s">
        <v>227</v>
      </c>
      <c r="D127" s="514" t="s">
        <v>228</v>
      </c>
      <c r="E127" s="514" t="s">
        <v>229</v>
      </c>
      <c r="F127" s="514" t="s">
        <v>230</v>
      </c>
      <c r="G127" s="514" t="s">
        <v>71</v>
      </c>
      <c r="H127" s="514" t="s">
        <v>71</v>
      </c>
      <c r="I127" s="12"/>
      <c r="J127" s="12"/>
      <c r="K127" s="12"/>
      <c r="L127" s="12"/>
      <c r="M127" s="12"/>
      <c r="P127" s="19"/>
    </row>
    <row r="128" spans="1:16" s="13" customFormat="1" ht="30" customHeight="1">
      <c r="A128" s="519"/>
      <c r="B128" s="521"/>
      <c r="C128" s="521"/>
      <c r="D128" s="515"/>
      <c r="E128" s="515"/>
      <c r="F128" s="515"/>
      <c r="G128" s="515"/>
      <c r="H128" s="515"/>
      <c r="I128" s="12"/>
      <c r="J128" s="12"/>
      <c r="K128" s="12"/>
      <c r="L128" s="12"/>
      <c r="M128" s="12"/>
      <c r="P128" s="19"/>
    </row>
    <row r="129" spans="1:16" s="13" customFormat="1" ht="15">
      <c r="A129" s="522">
        <v>1</v>
      </c>
      <c r="B129" s="522"/>
      <c r="C129" s="90">
        <v>2</v>
      </c>
      <c r="D129" s="91">
        <v>3</v>
      </c>
      <c r="E129" s="91">
        <v>4</v>
      </c>
      <c r="F129" s="91">
        <v>5</v>
      </c>
      <c r="G129" s="91" t="s">
        <v>72</v>
      </c>
      <c r="H129" s="91" t="s">
        <v>73</v>
      </c>
      <c r="I129" s="12"/>
      <c r="J129" s="12"/>
      <c r="K129" s="12"/>
      <c r="L129" s="12"/>
      <c r="M129" s="12"/>
      <c r="P129" s="19"/>
    </row>
    <row r="130" spans="1:16" s="13" customFormat="1" ht="15">
      <c r="A130" s="295">
        <v>31</v>
      </c>
      <c r="B130" s="296" t="s">
        <v>7</v>
      </c>
      <c r="C130" s="297">
        <f>SUM(C131,C135,C137)</f>
        <v>0</v>
      </c>
      <c r="D130" s="297">
        <f>SUM(D131,D135,D137)</f>
        <v>0</v>
      </c>
      <c r="E130" s="297">
        <f>SUM(E131,E135,E137)</f>
        <v>0</v>
      </c>
      <c r="F130" s="297">
        <f>SUM(F131,F135,F137)</f>
        <v>0</v>
      </c>
      <c r="G130" s="284" t="e">
        <f>F130/C130*100</f>
        <v>#DIV/0!</v>
      </c>
      <c r="H130" s="285" t="e">
        <f>F130/E130*100</f>
        <v>#DIV/0!</v>
      </c>
      <c r="I130" s="12"/>
      <c r="J130" s="12"/>
      <c r="K130" s="12"/>
      <c r="L130" s="12"/>
      <c r="M130" s="12"/>
      <c r="P130" s="19"/>
    </row>
    <row r="131" spans="1:8" s="94" customFormat="1" ht="15" customHeight="1">
      <c r="A131" s="267">
        <v>311</v>
      </c>
      <c r="B131" s="139" t="s">
        <v>8</v>
      </c>
      <c r="C131" s="140">
        <f>SUM(C132:C134)</f>
        <v>0</v>
      </c>
      <c r="D131" s="140">
        <f>SUM(D132:D134)</f>
        <v>0</v>
      </c>
      <c r="E131" s="140">
        <f>SUM(E132:E134)</f>
        <v>0</v>
      </c>
      <c r="F131" s="140">
        <f>SUM(F132:F134)</f>
        <v>0</v>
      </c>
      <c r="G131" s="135" t="e">
        <f aca="true" t="shared" si="13" ref="G131:G180">F131/C131*100</f>
        <v>#DIV/0!</v>
      </c>
      <c r="H131" s="243" t="e">
        <f aca="true" t="shared" si="14" ref="H131:H180">F131/E131*100</f>
        <v>#DIV/0!</v>
      </c>
    </row>
    <row r="132" spans="1:8" s="92" customFormat="1" ht="15" customHeight="1">
      <c r="A132" s="262">
        <v>3111</v>
      </c>
      <c r="B132" s="21" t="s">
        <v>78</v>
      </c>
      <c r="C132" s="93">
        <v>0</v>
      </c>
      <c r="D132" s="93"/>
      <c r="E132" s="93"/>
      <c r="F132" s="93"/>
      <c r="G132" s="34" t="e">
        <f t="shared" si="13"/>
        <v>#DIV/0!</v>
      </c>
      <c r="H132" s="218" t="e">
        <f t="shared" si="14"/>
        <v>#DIV/0!</v>
      </c>
    </row>
    <row r="133" spans="1:8" s="92" customFormat="1" ht="15" customHeight="1">
      <c r="A133" s="262">
        <v>3113</v>
      </c>
      <c r="B133" s="21" t="s">
        <v>180</v>
      </c>
      <c r="C133" s="93">
        <v>0</v>
      </c>
      <c r="D133" s="93"/>
      <c r="E133" s="93"/>
      <c r="F133" s="93"/>
      <c r="G133" s="34" t="e">
        <f t="shared" si="13"/>
        <v>#DIV/0!</v>
      </c>
      <c r="H133" s="218" t="e">
        <f t="shared" si="14"/>
        <v>#DIV/0!</v>
      </c>
    </row>
    <row r="134" spans="1:8" s="92" customFormat="1" ht="15" customHeight="1">
      <c r="A134" s="262">
        <v>3114</v>
      </c>
      <c r="B134" s="21" t="s">
        <v>181</v>
      </c>
      <c r="C134" s="93">
        <v>0</v>
      </c>
      <c r="D134" s="93"/>
      <c r="E134" s="93"/>
      <c r="F134" s="93"/>
      <c r="G134" s="34" t="e">
        <f t="shared" si="13"/>
        <v>#DIV/0!</v>
      </c>
      <c r="H134" s="218" t="e">
        <f t="shared" si="14"/>
        <v>#DIV/0!</v>
      </c>
    </row>
    <row r="135" spans="1:8" s="94" customFormat="1" ht="15">
      <c r="A135" s="267">
        <v>312</v>
      </c>
      <c r="B135" s="139" t="s">
        <v>9</v>
      </c>
      <c r="C135" s="140">
        <f>SUM(C136)</f>
        <v>0</v>
      </c>
      <c r="D135" s="140">
        <f>SUM(D136)</f>
        <v>0</v>
      </c>
      <c r="E135" s="140">
        <f>SUM(E136)</f>
        <v>0</v>
      </c>
      <c r="F135" s="140">
        <f>SUM(F136)</f>
        <v>0</v>
      </c>
      <c r="G135" s="135" t="e">
        <f t="shared" si="13"/>
        <v>#DIV/0!</v>
      </c>
      <c r="H135" s="243" t="e">
        <f t="shared" si="14"/>
        <v>#DIV/0!</v>
      </c>
    </row>
    <row r="136" spans="1:8" s="92" customFormat="1" ht="15">
      <c r="A136" s="262" t="s">
        <v>89</v>
      </c>
      <c r="B136" s="101" t="s">
        <v>9</v>
      </c>
      <c r="C136" s="93">
        <v>0</v>
      </c>
      <c r="D136" s="93"/>
      <c r="E136" s="93"/>
      <c r="F136" s="93"/>
      <c r="G136" s="34" t="e">
        <f t="shared" si="13"/>
        <v>#DIV/0!</v>
      </c>
      <c r="H136" s="218" t="e">
        <f t="shared" si="14"/>
        <v>#DIV/0!</v>
      </c>
    </row>
    <row r="137" spans="1:8" s="94" customFormat="1" ht="15">
      <c r="A137" s="267">
        <v>313</v>
      </c>
      <c r="B137" s="139" t="s">
        <v>10</v>
      </c>
      <c r="C137" s="140">
        <f>SUM(C138:C139)</f>
        <v>0</v>
      </c>
      <c r="D137" s="140">
        <f>SUM(D138:D139)</f>
        <v>0</v>
      </c>
      <c r="E137" s="140">
        <f>SUM(E138:E139)</f>
        <v>0</v>
      </c>
      <c r="F137" s="140">
        <f>SUM(F138:F139)</f>
        <v>0</v>
      </c>
      <c r="G137" s="135" t="e">
        <f t="shared" si="13"/>
        <v>#DIV/0!</v>
      </c>
      <c r="H137" s="243" t="e">
        <f t="shared" si="14"/>
        <v>#DIV/0!</v>
      </c>
    </row>
    <row r="138" spans="1:8" s="92" customFormat="1" ht="15">
      <c r="A138" s="262">
        <v>3132</v>
      </c>
      <c r="B138" s="101" t="s">
        <v>79</v>
      </c>
      <c r="C138" s="93">
        <v>0</v>
      </c>
      <c r="D138" s="93"/>
      <c r="E138" s="93"/>
      <c r="F138" s="93"/>
      <c r="G138" s="34" t="e">
        <f t="shared" si="13"/>
        <v>#DIV/0!</v>
      </c>
      <c r="H138" s="218" t="e">
        <f t="shared" si="14"/>
        <v>#DIV/0!</v>
      </c>
    </row>
    <row r="139" spans="1:8" s="92" customFormat="1" ht="30">
      <c r="A139" s="262">
        <v>3133</v>
      </c>
      <c r="B139" s="101" t="s">
        <v>80</v>
      </c>
      <c r="C139" s="93">
        <v>0</v>
      </c>
      <c r="D139" s="93"/>
      <c r="E139" s="93"/>
      <c r="F139" s="93"/>
      <c r="G139" s="34" t="e">
        <f t="shared" si="13"/>
        <v>#DIV/0!</v>
      </c>
      <c r="H139" s="218" t="e">
        <f t="shared" si="14"/>
        <v>#DIV/0!</v>
      </c>
    </row>
    <row r="140" spans="1:16" s="13" customFormat="1" ht="15">
      <c r="A140" s="168">
        <v>32</v>
      </c>
      <c r="B140" s="151" t="s">
        <v>11</v>
      </c>
      <c r="C140" s="131">
        <f>SUM(C141,C146,C153,C163,C169)</f>
        <v>340518.38999999996</v>
      </c>
      <c r="D140" s="131">
        <f>SUM(D141,D146,D153,D163)</f>
        <v>773000</v>
      </c>
      <c r="E140" s="131">
        <f>SUM(E141,E146,E153,E163,E169)</f>
        <v>773000</v>
      </c>
      <c r="F140" s="131">
        <f>SUM(F141,F146,F153,F163,F169)</f>
        <v>318404.69000000006</v>
      </c>
      <c r="G140" s="131">
        <f t="shared" si="13"/>
        <v>93.5058720323446</v>
      </c>
      <c r="H140" s="286">
        <f t="shared" si="14"/>
        <v>41.19077490297543</v>
      </c>
      <c r="I140" s="12"/>
      <c r="J140" s="12"/>
      <c r="K140" s="12"/>
      <c r="L140" s="12"/>
      <c r="M140" s="12"/>
      <c r="P140" s="19"/>
    </row>
    <row r="141" spans="1:16" s="13" customFormat="1" ht="15">
      <c r="A141" s="169">
        <v>321</v>
      </c>
      <c r="B141" s="137" t="s">
        <v>12</v>
      </c>
      <c r="C141" s="170">
        <f>SUM(C142:C145)</f>
        <v>10697</v>
      </c>
      <c r="D141" s="170">
        <f>SUM(D142:D145)</f>
        <v>39000</v>
      </c>
      <c r="E141" s="170">
        <f>SUM(E142:E145)</f>
        <v>39000</v>
      </c>
      <c r="F141" s="170">
        <f>SUM(F142:F145)</f>
        <v>35167.2</v>
      </c>
      <c r="G141" s="135">
        <f t="shared" si="13"/>
        <v>328.7575955875479</v>
      </c>
      <c r="H141" s="243">
        <f t="shared" si="14"/>
        <v>90.17230769230768</v>
      </c>
      <c r="I141" s="12"/>
      <c r="J141" s="12"/>
      <c r="K141" s="12"/>
      <c r="L141" s="12"/>
      <c r="M141" s="12"/>
      <c r="P141" s="19"/>
    </row>
    <row r="142" spans="1:16" s="13" customFormat="1" ht="15">
      <c r="A142" s="20" t="s">
        <v>81</v>
      </c>
      <c r="B142" s="21" t="s">
        <v>82</v>
      </c>
      <c r="C142" s="104">
        <v>3180</v>
      </c>
      <c r="D142" s="22">
        <f>E142</f>
        <v>23000</v>
      </c>
      <c r="E142" s="22">
        <v>23000</v>
      </c>
      <c r="F142" s="22">
        <v>21798.2</v>
      </c>
      <c r="G142" s="34">
        <f t="shared" si="13"/>
        <v>685.4779874213837</v>
      </c>
      <c r="H142" s="218">
        <f t="shared" si="14"/>
        <v>94.77478260869565</v>
      </c>
      <c r="I142" s="12"/>
      <c r="J142" s="12"/>
      <c r="K142" s="12"/>
      <c r="L142" s="12"/>
      <c r="M142" s="12"/>
      <c r="P142" s="19"/>
    </row>
    <row r="143" spans="1:16" s="13" customFormat="1" ht="30">
      <c r="A143" s="20">
        <v>3212</v>
      </c>
      <c r="B143" s="101" t="s">
        <v>13</v>
      </c>
      <c r="C143" s="104"/>
      <c r="D143" s="22">
        <f>E143</f>
        <v>0</v>
      </c>
      <c r="E143" s="22"/>
      <c r="F143" s="22"/>
      <c r="G143" s="34" t="e">
        <f t="shared" si="13"/>
        <v>#DIV/0!</v>
      </c>
      <c r="H143" s="218" t="e">
        <f t="shared" si="14"/>
        <v>#DIV/0!</v>
      </c>
      <c r="I143" s="12"/>
      <c r="J143" s="12"/>
      <c r="K143" s="12"/>
      <c r="L143" s="12"/>
      <c r="M143" s="12"/>
      <c r="P143" s="19"/>
    </row>
    <row r="144" spans="1:16" s="13" customFormat="1" ht="15">
      <c r="A144" s="20">
        <v>3213</v>
      </c>
      <c r="B144" s="21" t="s">
        <v>125</v>
      </c>
      <c r="C144" s="104">
        <v>1125</v>
      </c>
      <c r="D144" s="22">
        <f>E144</f>
        <v>3000</v>
      </c>
      <c r="E144" s="22">
        <v>3000</v>
      </c>
      <c r="F144" s="22">
        <v>2125</v>
      </c>
      <c r="G144" s="34">
        <f t="shared" si="13"/>
        <v>188.88888888888889</v>
      </c>
      <c r="H144" s="218">
        <f t="shared" si="14"/>
        <v>70.83333333333334</v>
      </c>
      <c r="I144" s="12"/>
      <c r="J144" s="12"/>
      <c r="K144" s="12"/>
      <c r="L144" s="12"/>
      <c r="M144" s="12"/>
      <c r="P144" s="19"/>
    </row>
    <row r="145" spans="1:16" s="13" customFormat="1" ht="15">
      <c r="A145" s="20">
        <v>3214</v>
      </c>
      <c r="B145" s="21" t="s">
        <v>126</v>
      </c>
      <c r="C145" s="104">
        <v>6392</v>
      </c>
      <c r="D145" s="22">
        <f>E145</f>
        <v>13000</v>
      </c>
      <c r="E145" s="22">
        <v>13000</v>
      </c>
      <c r="F145" s="22">
        <v>11244</v>
      </c>
      <c r="G145" s="34">
        <f t="shared" si="13"/>
        <v>175.90738423028787</v>
      </c>
      <c r="H145" s="218">
        <f t="shared" si="14"/>
        <v>86.49230769230769</v>
      </c>
      <c r="I145" s="12"/>
      <c r="J145" s="12"/>
      <c r="K145" s="12"/>
      <c r="L145" s="12"/>
      <c r="M145" s="12"/>
      <c r="P145" s="19"/>
    </row>
    <row r="146" spans="1:16" s="13" customFormat="1" ht="15">
      <c r="A146" s="287">
        <v>322</v>
      </c>
      <c r="B146" s="280" t="s">
        <v>14</v>
      </c>
      <c r="C146" s="291">
        <f>SUM(C147:C152)</f>
        <v>189072.19</v>
      </c>
      <c r="D146" s="291">
        <f>SUM(D147:D152)</f>
        <v>416465.62</v>
      </c>
      <c r="E146" s="291">
        <f>SUM(E147:E152)</f>
        <v>416465.62</v>
      </c>
      <c r="F146" s="291">
        <f>SUM(F147:F152)</f>
        <v>163881.26</v>
      </c>
      <c r="G146" s="135">
        <f t="shared" si="13"/>
        <v>86.67655460065279</v>
      </c>
      <c r="H146" s="243">
        <f t="shared" si="14"/>
        <v>39.35048948338161</v>
      </c>
      <c r="I146" s="12"/>
      <c r="J146" s="12"/>
      <c r="K146" s="12"/>
      <c r="L146" s="12"/>
      <c r="M146" s="12"/>
      <c r="P146" s="19"/>
    </row>
    <row r="147" spans="1:16" s="13" customFormat="1" ht="15">
      <c r="A147" s="20">
        <v>3221</v>
      </c>
      <c r="B147" s="21" t="s">
        <v>15</v>
      </c>
      <c r="C147" s="104">
        <v>49221.9</v>
      </c>
      <c r="D147" s="22">
        <f>E147</f>
        <v>81865.62</v>
      </c>
      <c r="E147" s="22">
        <v>81865.62</v>
      </c>
      <c r="F147" s="22">
        <v>42480.54</v>
      </c>
      <c r="G147" s="34">
        <f t="shared" si="13"/>
        <v>86.30414510614179</v>
      </c>
      <c r="H147" s="218">
        <f t="shared" si="14"/>
        <v>51.89057384528451</v>
      </c>
      <c r="I147" s="12"/>
      <c r="J147" s="12"/>
      <c r="K147" s="12"/>
      <c r="L147" s="12"/>
      <c r="M147" s="12"/>
      <c r="P147" s="19"/>
    </row>
    <row r="148" spans="1:16" s="13" customFormat="1" ht="15">
      <c r="A148" s="20">
        <v>3222</v>
      </c>
      <c r="B148" s="21" t="s">
        <v>155</v>
      </c>
      <c r="C148" s="104"/>
      <c r="D148" s="22">
        <f>E148</f>
        <v>0</v>
      </c>
      <c r="E148" s="22"/>
      <c r="F148" s="22"/>
      <c r="G148" s="34" t="e">
        <f t="shared" si="13"/>
        <v>#DIV/0!</v>
      </c>
      <c r="H148" s="218" t="e">
        <f t="shared" si="14"/>
        <v>#DIV/0!</v>
      </c>
      <c r="I148" s="12"/>
      <c r="J148" s="12"/>
      <c r="K148" s="12"/>
      <c r="L148" s="12"/>
      <c r="M148" s="12"/>
      <c r="P148" s="19"/>
    </row>
    <row r="149" spans="1:16" s="13" customFormat="1" ht="15">
      <c r="A149" s="20">
        <v>3223</v>
      </c>
      <c r="B149" s="21" t="s">
        <v>86</v>
      </c>
      <c r="C149" s="104">
        <v>85019.45</v>
      </c>
      <c r="D149" s="22">
        <f>E149</f>
        <v>294000</v>
      </c>
      <c r="E149" s="22">
        <v>294000</v>
      </c>
      <c r="F149" s="22">
        <v>108635.22</v>
      </c>
      <c r="G149" s="34">
        <f t="shared" si="13"/>
        <v>127.77690281459127</v>
      </c>
      <c r="H149" s="218">
        <f t="shared" si="14"/>
        <v>36.950755102040816</v>
      </c>
      <c r="I149" s="12"/>
      <c r="J149" s="12"/>
      <c r="K149" s="12"/>
      <c r="L149" s="12"/>
      <c r="M149" s="12"/>
      <c r="P149" s="19"/>
    </row>
    <row r="150" spans="1:16" s="13" customFormat="1" ht="30">
      <c r="A150" s="20">
        <v>3224</v>
      </c>
      <c r="B150" s="21" t="s">
        <v>151</v>
      </c>
      <c r="C150" s="104">
        <v>27294.12</v>
      </c>
      <c r="D150" s="22">
        <f>E150</f>
        <v>22000</v>
      </c>
      <c r="E150" s="22">
        <v>22000</v>
      </c>
      <c r="F150" s="22">
        <v>5203.73</v>
      </c>
      <c r="G150" s="34">
        <f t="shared" si="13"/>
        <v>19.065388442638927</v>
      </c>
      <c r="H150" s="218">
        <f t="shared" si="14"/>
        <v>23.653318181818182</v>
      </c>
      <c r="I150" s="12"/>
      <c r="J150" s="12"/>
      <c r="K150" s="12"/>
      <c r="L150" s="12"/>
      <c r="M150" s="12"/>
      <c r="P150" s="19"/>
    </row>
    <row r="151" spans="1:16" s="13" customFormat="1" ht="15">
      <c r="A151" s="20">
        <v>3225</v>
      </c>
      <c r="B151" s="21" t="s">
        <v>152</v>
      </c>
      <c r="C151" s="104">
        <v>26623.72</v>
      </c>
      <c r="D151" s="22">
        <f>E151</f>
        <v>13000</v>
      </c>
      <c r="E151" s="22">
        <v>13000</v>
      </c>
      <c r="F151" s="22">
        <v>7561.77</v>
      </c>
      <c r="G151" s="34">
        <f t="shared" si="13"/>
        <v>28.402379532236665</v>
      </c>
      <c r="H151" s="218">
        <f t="shared" si="14"/>
        <v>58.16746153846154</v>
      </c>
      <c r="I151" s="12"/>
      <c r="J151" s="12"/>
      <c r="K151" s="12"/>
      <c r="L151" s="12"/>
      <c r="M151" s="12"/>
      <c r="P151" s="19"/>
    </row>
    <row r="152" spans="1:16" s="13" customFormat="1" ht="15">
      <c r="A152" s="20">
        <v>3227</v>
      </c>
      <c r="B152" s="21" t="s">
        <v>129</v>
      </c>
      <c r="C152" s="104">
        <v>913</v>
      </c>
      <c r="D152" s="22">
        <f>E152</f>
        <v>5600</v>
      </c>
      <c r="E152" s="22">
        <v>5600</v>
      </c>
      <c r="F152" s="22"/>
      <c r="G152" s="34">
        <f t="shared" si="13"/>
        <v>0</v>
      </c>
      <c r="H152" s="218">
        <f t="shared" si="14"/>
        <v>0</v>
      </c>
      <c r="I152" s="12"/>
      <c r="J152" s="12"/>
      <c r="K152" s="12"/>
      <c r="L152" s="12"/>
      <c r="M152" s="12"/>
      <c r="P152" s="19"/>
    </row>
    <row r="153" spans="1:16" s="13" customFormat="1" ht="15">
      <c r="A153" s="287">
        <v>323</v>
      </c>
      <c r="B153" s="280" t="s">
        <v>16</v>
      </c>
      <c r="C153" s="291">
        <f>SUM(C154:C162)</f>
        <v>134346.79</v>
      </c>
      <c r="D153" s="291">
        <f>SUM(D154:D162)</f>
        <v>299645.1</v>
      </c>
      <c r="E153" s="291">
        <f>SUM(E154:E162)</f>
        <v>299645.1</v>
      </c>
      <c r="F153" s="291">
        <f>SUM(F154:F162)</f>
        <v>112597.52</v>
      </c>
      <c r="G153" s="135">
        <f t="shared" si="13"/>
        <v>83.81109812895417</v>
      </c>
      <c r="H153" s="243">
        <f t="shared" si="14"/>
        <v>37.57696021059581</v>
      </c>
      <c r="I153" s="12"/>
      <c r="J153" s="12"/>
      <c r="K153" s="12"/>
      <c r="L153" s="12"/>
      <c r="M153" s="12"/>
      <c r="P153" s="19"/>
    </row>
    <row r="154" spans="1:16" s="13" customFormat="1" ht="15">
      <c r="A154" s="20">
        <v>3231</v>
      </c>
      <c r="B154" s="21" t="s">
        <v>153</v>
      </c>
      <c r="C154" s="104">
        <v>18509.67</v>
      </c>
      <c r="D154" s="22">
        <f>E154</f>
        <v>88000</v>
      </c>
      <c r="E154" s="22">
        <v>88000</v>
      </c>
      <c r="F154" s="22">
        <v>16981.42</v>
      </c>
      <c r="G154" s="34">
        <f t="shared" si="13"/>
        <v>91.74350488150247</v>
      </c>
      <c r="H154" s="218">
        <f t="shared" si="14"/>
        <v>19.29706818181818</v>
      </c>
      <c r="I154" s="12"/>
      <c r="J154" s="12"/>
      <c r="K154" s="12"/>
      <c r="L154" s="12"/>
      <c r="M154" s="12"/>
      <c r="P154" s="19"/>
    </row>
    <row r="155" spans="1:16" s="13" customFormat="1" ht="15">
      <c r="A155" s="20">
        <v>3232</v>
      </c>
      <c r="B155" s="21" t="s">
        <v>93</v>
      </c>
      <c r="C155" s="104">
        <v>21824.96</v>
      </c>
      <c r="D155" s="22">
        <f aca="true" t="shared" si="15" ref="D155:D162">E155</f>
        <v>38000</v>
      </c>
      <c r="E155" s="22">
        <v>38000</v>
      </c>
      <c r="F155" s="22">
        <v>11258.66</v>
      </c>
      <c r="G155" s="34">
        <f t="shared" si="13"/>
        <v>51.58616556456461</v>
      </c>
      <c r="H155" s="218">
        <f t="shared" si="14"/>
        <v>29.62805263157895</v>
      </c>
      <c r="I155" s="12"/>
      <c r="J155" s="12"/>
      <c r="K155" s="12"/>
      <c r="L155" s="12"/>
      <c r="M155" s="12"/>
      <c r="P155" s="19"/>
    </row>
    <row r="156" spans="1:16" s="13" customFormat="1" ht="15">
      <c r="A156" s="20">
        <v>3233</v>
      </c>
      <c r="B156" s="21" t="s">
        <v>245</v>
      </c>
      <c r="C156" s="104"/>
      <c r="D156" s="22">
        <f t="shared" si="15"/>
        <v>6192</v>
      </c>
      <c r="E156" s="22">
        <v>6192</v>
      </c>
      <c r="F156" s="22">
        <v>4692</v>
      </c>
      <c r="G156" s="34" t="e">
        <f t="shared" si="13"/>
        <v>#DIV/0!</v>
      </c>
      <c r="H156" s="218">
        <f t="shared" si="14"/>
        <v>75.7751937984496</v>
      </c>
      <c r="I156" s="12"/>
      <c r="J156" s="12"/>
      <c r="K156" s="12"/>
      <c r="L156" s="12"/>
      <c r="M156" s="12"/>
      <c r="P156" s="19"/>
    </row>
    <row r="157" spans="1:16" s="13" customFormat="1" ht="15">
      <c r="A157" s="20">
        <v>3234</v>
      </c>
      <c r="B157" s="21" t="s">
        <v>95</v>
      </c>
      <c r="C157" s="104">
        <v>71879.34</v>
      </c>
      <c r="D157" s="22">
        <f t="shared" si="15"/>
        <v>114085.6</v>
      </c>
      <c r="E157" s="22">
        <v>114085.6</v>
      </c>
      <c r="F157" s="22">
        <v>57519.5</v>
      </c>
      <c r="G157" s="34">
        <f t="shared" si="13"/>
        <v>80.0222984796466</v>
      </c>
      <c r="H157" s="218">
        <f t="shared" si="14"/>
        <v>50.417844145098066</v>
      </c>
      <c r="I157" s="12"/>
      <c r="J157" s="12"/>
      <c r="K157" s="12"/>
      <c r="L157" s="12"/>
      <c r="M157" s="12"/>
      <c r="P157" s="19"/>
    </row>
    <row r="158" spans="1:16" s="13" customFormat="1" ht="15">
      <c r="A158" s="20">
        <v>3235</v>
      </c>
      <c r="B158" s="21" t="s">
        <v>154</v>
      </c>
      <c r="C158" s="104">
        <v>4528.13</v>
      </c>
      <c r="D158" s="22">
        <f t="shared" si="15"/>
        <v>15750</v>
      </c>
      <c r="E158" s="22">
        <v>15750</v>
      </c>
      <c r="F158" s="22">
        <v>7875</v>
      </c>
      <c r="G158" s="34">
        <f t="shared" si="13"/>
        <v>173.912851441986</v>
      </c>
      <c r="H158" s="218">
        <f t="shared" si="14"/>
        <v>50</v>
      </c>
      <c r="I158" s="12"/>
      <c r="J158" s="12"/>
      <c r="K158" s="12"/>
      <c r="L158" s="12"/>
      <c r="M158" s="12"/>
      <c r="P158" s="19"/>
    </row>
    <row r="159" spans="1:16" s="13" customFormat="1" ht="15">
      <c r="A159" s="20">
        <v>3236</v>
      </c>
      <c r="B159" s="21" t="s">
        <v>131</v>
      </c>
      <c r="C159" s="104"/>
      <c r="D159" s="22">
        <f t="shared" si="15"/>
        <v>11500</v>
      </c>
      <c r="E159" s="22">
        <v>11500</v>
      </c>
      <c r="F159" s="22"/>
      <c r="G159" s="34" t="e">
        <f t="shared" si="13"/>
        <v>#DIV/0!</v>
      </c>
      <c r="H159" s="218">
        <f t="shared" si="14"/>
        <v>0</v>
      </c>
      <c r="I159" s="12"/>
      <c r="J159" s="12"/>
      <c r="K159" s="12"/>
      <c r="L159" s="12"/>
      <c r="M159" s="12"/>
      <c r="P159" s="19"/>
    </row>
    <row r="160" spans="1:16" s="13" customFormat="1" ht="15">
      <c r="A160" s="20">
        <v>3237</v>
      </c>
      <c r="B160" s="21" t="s">
        <v>132</v>
      </c>
      <c r="C160" s="104">
        <v>7931.25</v>
      </c>
      <c r="D160" s="22">
        <f t="shared" si="15"/>
        <v>4617.5</v>
      </c>
      <c r="E160" s="22">
        <v>4617.5</v>
      </c>
      <c r="F160" s="22">
        <v>4148.75</v>
      </c>
      <c r="G160" s="34">
        <f t="shared" si="13"/>
        <v>52.30890464933018</v>
      </c>
      <c r="H160" s="218">
        <f t="shared" si="14"/>
        <v>89.84840281537629</v>
      </c>
      <c r="I160" s="12"/>
      <c r="J160" s="12"/>
      <c r="K160" s="12"/>
      <c r="L160" s="12"/>
      <c r="M160" s="12"/>
      <c r="P160" s="19"/>
    </row>
    <row r="161" spans="1:16" s="13" customFormat="1" ht="15">
      <c r="A161" s="20">
        <v>3238</v>
      </c>
      <c r="B161" s="21" t="s">
        <v>97</v>
      </c>
      <c r="C161" s="104">
        <v>8173.44</v>
      </c>
      <c r="D161" s="22">
        <f t="shared" si="15"/>
        <v>18000</v>
      </c>
      <c r="E161" s="22">
        <v>18000</v>
      </c>
      <c r="F161" s="22">
        <v>8382.19</v>
      </c>
      <c r="G161" s="34">
        <f t="shared" si="13"/>
        <v>102.55400418917861</v>
      </c>
      <c r="H161" s="218">
        <f t="shared" si="14"/>
        <v>46.56772222222222</v>
      </c>
      <c r="I161" s="12"/>
      <c r="J161" s="12"/>
      <c r="K161" s="12"/>
      <c r="L161" s="12"/>
      <c r="M161" s="12"/>
      <c r="P161" s="19"/>
    </row>
    <row r="162" spans="1:16" s="13" customFormat="1" ht="15">
      <c r="A162" s="262" t="s">
        <v>98</v>
      </c>
      <c r="B162" s="101" t="s">
        <v>17</v>
      </c>
      <c r="C162" s="104">
        <v>1500</v>
      </c>
      <c r="D162" s="22">
        <f t="shared" si="15"/>
        <v>3500</v>
      </c>
      <c r="E162" s="22">
        <v>3500</v>
      </c>
      <c r="F162" s="22">
        <v>1740</v>
      </c>
      <c r="G162" s="34">
        <f t="shared" si="13"/>
        <v>115.99999999999999</v>
      </c>
      <c r="H162" s="218">
        <f t="shared" si="14"/>
        <v>49.714285714285715</v>
      </c>
      <c r="I162" s="12"/>
      <c r="J162" s="12"/>
      <c r="K162" s="12"/>
      <c r="L162" s="12"/>
      <c r="M162" s="12"/>
      <c r="P162" s="19"/>
    </row>
    <row r="163" spans="1:16" s="13" customFormat="1" ht="15">
      <c r="A163" s="287">
        <v>329</v>
      </c>
      <c r="B163" s="280" t="s">
        <v>18</v>
      </c>
      <c r="C163" s="291">
        <f>SUM(C164:C168)</f>
        <v>6402.41</v>
      </c>
      <c r="D163" s="291">
        <f>SUM(D164:D168)</f>
        <v>17889.28</v>
      </c>
      <c r="E163" s="291">
        <f>SUM(E164:E168)</f>
        <v>17889.28</v>
      </c>
      <c r="F163" s="291">
        <f>SUM(F164:F168)</f>
        <v>6758.71</v>
      </c>
      <c r="G163" s="135">
        <f t="shared" si="13"/>
        <v>105.56509189508326</v>
      </c>
      <c r="H163" s="243">
        <f t="shared" si="14"/>
        <v>37.78078268102462</v>
      </c>
      <c r="I163" s="12"/>
      <c r="J163" s="12"/>
      <c r="K163" s="12"/>
      <c r="L163" s="12"/>
      <c r="M163" s="12"/>
      <c r="P163" s="19"/>
    </row>
    <row r="164" spans="1:16" s="13" customFormat="1" ht="15">
      <c r="A164" s="262">
        <v>3292</v>
      </c>
      <c r="B164" s="101" t="s">
        <v>179</v>
      </c>
      <c r="C164" s="292"/>
      <c r="D164" s="292">
        <f>E164</f>
        <v>5389.28</v>
      </c>
      <c r="E164" s="292">
        <v>5389.28</v>
      </c>
      <c r="F164" s="292"/>
      <c r="G164" s="34" t="e">
        <f t="shared" si="13"/>
        <v>#DIV/0!</v>
      </c>
      <c r="H164" s="218">
        <f t="shared" si="14"/>
        <v>0</v>
      </c>
      <c r="I164" s="12"/>
      <c r="J164" s="12"/>
      <c r="K164" s="12"/>
      <c r="L164" s="12"/>
      <c r="M164" s="12"/>
      <c r="P164" s="19"/>
    </row>
    <row r="165" spans="1:16" s="13" customFormat="1" ht="15">
      <c r="A165" s="20">
        <v>3293</v>
      </c>
      <c r="B165" s="21" t="s">
        <v>102</v>
      </c>
      <c r="C165" s="104">
        <v>1870.57</v>
      </c>
      <c r="D165" s="292">
        <f>E165</f>
        <v>6000</v>
      </c>
      <c r="E165" s="22">
        <v>6000</v>
      </c>
      <c r="F165" s="22">
        <v>3912.35</v>
      </c>
      <c r="G165" s="34">
        <f t="shared" si="13"/>
        <v>209.15282507470985</v>
      </c>
      <c r="H165" s="218">
        <f t="shared" si="14"/>
        <v>65.20583333333333</v>
      </c>
      <c r="I165" s="12"/>
      <c r="J165" s="12"/>
      <c r="K165" s="12"/>
      <c r="L165" s="12"/>
      <c r="M165" s="12"/>
      <c r="P165" s="19"/>
    </row>
    <row r="166" spans="1:16" s="13" customFormat="1" ht="15">
      <c r="A166" s="20">
        <v>3294</v>
      </c>
      <c r="B166" s="21" t="s">
        <v>133</v>
      </c>
      <c r="C166" s="104">
        <v>350</v>
      </c>
      <c r="D166" s="292">
        <f>E166</f>
        <v>1200</v>
      </c>
      <c r="E166" s="22">
        <v>1200</v>
      </c>
      <c r="F166" s="22">
        <v>800</v>
      </c>
      <c r="G166" s="34">
        <f t="shared" si="13"/>
        <v>228.57142857142856</v>
      </c>
      <c r="H166" s="218">
        <f t="shared" si="14"/>
        <v>66.66666666666666</v>
      </c>
      <c r="I166" s="12"/>
      <c r="J166" s="12"/>
      <c r="K166" s="12"/>
      <c r="L166" s="12"/>
      <c r="M166" s="12"/>
      <c r="P166" s="19"/>
    </row>
    <row r="167" spans="1:16" s="13" customFormat="1" ht="15">
      <c r="A167" s="20">
        <v>3295</v>
      </c>
      <c r="B167" s="21" t="s">
        <v>103</v>
      </c>
      <c r="C167" s="104"/>
      <c r="D167" s="292">
        <f>E167</f>
        <v>300</v>
      </c>
      <c r="E167" s="22">
        <v>300</v>
      </c>
      <c r="F167" s="22">
        <v>150</v>
      </c>
      <c r="G167" s="34" t="e">
        <f t="shared" si="13"/>
        <v>#DIV/0!</v>
      </c>
      <c r="H167" s="218">
        <f t="shared" si="14"/>
        <v>50</v>
      </c>
      <c r="I167" s="12"/>
      <c r="J167" s="12"/>
      <c r="K167" s="12"/>
      <c r="L167" s="12"/>
      <c r="M167" s="12"/>
      <c r="P167" s="19"/>
    </row>
    <row r="168" spans="1:16" s="13" customFormat="1" ht="15">
      <c r="A168" s="20">
        <v>3299</v>
      </c>
      <c r="B168" s="21" t="s">
        <v>18</v>
      </c>
      <c r="C168" s="104">
        <v>4181.84</v>
      </c>
      <c r="D168" s="292">
        <f>E168</f>
        <v>5000</v>
      </c>
      <c r="E168" s="22">
        <v>5000</v>
      </c>
      <c r="F168" s="22">
        <v>1896.36</v>
      </c>
      <c r="G168" s="34">
        <f t="shared" si="13"/>
        <v>45.347502534769376</v>
      </c>
      <c r="H168" s="218">
        <f t="shared" si="14"/>
        <v>37.9272</v>
      </c>
      <c r="I168" s="12"/>
      <c r="J168" s="12"/>
      <c r="K168" s="12"/>
      <c r="L168" s="12"/>
      <c r="M168" s="12"/>
      <c r="P168" s="19"/>
    </row>
    <row r="169" spans="1:16" s="13" customFormat="1" ht="30">
      <c r="A169" s="267">
        <v>372</v>
      </c>
      <c r="B169" s="139" t="s">
        <v>142</v>
      </c>
      <c r="C169" s="140">
        <f>SUM(C170:C172)</f>
        <v>0</v>
      </c>
      <c r="D169" s="140">
        <f>SUM(D170:D172)</f>
        <v>0</v>
      </c>
      <c r="E169" s="140">
        <f>SUM(E170:E172)</f>
        <v>0</v>
      </c>
      <c r="F169" s="140">
        <f>SUM(F170:F172)</f>
        <v>0</v>
      </c>
      <c r="G169" s="135" t="e">
        <f t="shared" si="13"/>
        <v>#DIV/0!</v>
      </c>
      <c r="H169" s="243" t="e">
        <f t="shared" si="14"/>
        <v>#DIV/0!</v>
      </c>
      <c r="I169" s="12"/>
      <c r="J169" s="12"/>
      <c r="K169" s="12"/>
      <c r="L169" s="12"/>
      <c r="M169" s="12"/>
      <c r="P169" s="19"/>
    </row>
    <row r="170" spans="1:16" s="13" customFormat="1" ht="15">
      <c r="A170" s="262">
        <v>3721</v>
      </c>
      <c r="B170" s="101" t="s">
        <v>172</v>
      </c>
      <c r="C170" s="93"/>
      <c r="D170" s="93"/>
      <c r="E170" s="93"/>
      <c r="F170" s="95"/>
      <c r="G170" s="34" t="e">
        <f t="shared" si="13"/>
        <v>#DIV/0!</v>
      </c>
      <c r="H170" s="218" t="e">
        <f t="shared" si="14"/>
        <v>#DIV/0!</v>
      </c>
      <c r="I170" s="12"/>
      <c r="J170" s="12"/>
      <c r="K170" s="12"/>
      <c r="L170" s="12"/>
      <c r="M170" s="12"/>
      <c r="P170" s="19"/>
    </row>
    <row r="171" spans="1:16" s="13" customFormat="1" ht="15">
      <c r="A171" s="262">
        <v>3722</v>
      </c>
      <c r="B171" s="101" t="s">
        <v>143</v>
      </c>
      <c r="C171" s="93"/>
      <c r="D171" s="93"/>
      <c r="E171" s="93"/>
      <c r="F171" s="93"/>
      <c r="G171" s="34" t="e">
        <f t="shared" si="13"/>
        <v>#DIV/0!</v>
      </c>
      <c r="H171" s="218" t="e">
        <f t="shared" si="14"/>
        <v>#DIV/0!</v>
      </c>
      <c r="I171" s="12"/>
      <c r="J171" s="12"/>
      <c r="K171" s="12"/>
      <c r="L171" s="12"/>
      <c r="M171" s="12"/>
      <c r="P171" s="19"/>
    </row>
    <row r="172" spans="1:16" s="13" customFormat="1" ht="30">
      <c r="A172" s="262">
        <v>3723</v>
      </c>
      <c r="B172" s="101" t="s">
        <v>173</v>
      </c>
      <c r="C172" s="93"/>
      <c r="D172" s="93"/>
      <c r="E172" s="93"/>
      <c r="F172" s="93"/>
      <c r="G172" s="34" t="e">
        <f t="shared" si="13"/>
        <v>#DIV/0!</v>
      </c>
      <c r="H172" s="218" t="e">
        <f t="shared" si="14"/>
        <v>#DIV/0!</v>
      </c>
      <c r="I172" s="12"/>
      <c r="J172" s="12"/>
      <c r="K172" s="12"/>
      <c r="L172" s="12"/>
      <c r="M172" s="12"/>
      <c r="P172" s="19"/>
    </row>
    <row r="173" spans="1:16" s="13" customFormat="1" ht="15">
      <c r="A173" s="185">
        <v>34</v>
      </c>
      <c r="B173" s="186" t="s">
        <v>19</v>
      </c>
      <c r="C173" s="294">
        <f>SUM(C174)</f>
        <v>962.83</v>
      </c>
      <c r="D173" s="294">
        <f>SUM(D174)</f>
        <v>2000</v>
      </c>
      <c r="E173" s="294">
        <f>SUM(E174)</f>
        <v>2000</v>
      </c>
      <c r="F173" s="294">
        <f>SUM(F174)</f>
        <v>1055.55</v>
      </c>
      <c r="G173" s="131">
        <f t="shared" si="13"/>
        <v>109.62994505779835</v>
      </c>
      <c r="H173" s="286">
        <f t="shared" si="14"/>
        <v>52.777499999999996</v>
      </c>
      <c r="I173" s="12"/>
      <c r="J173" s="12"/>
      <c r="K173" s="12"/>
      <c r="L173" s="12"/>
      <c r="M173" s="12"/>
      <c r="P173" s="19"/>
    </row>
    <row r="174" spans="1:16" s="13" customFormat="1" ht="15">
      <c r="A174" s="287">
        <v>343</v>
      </c>
      <c r="B174" s="280" t="s">
        <v>20</v>
      </c>
      <c r="C174" s="291">
        <f>SUM(C175,C176)</f>
        <v>962.83</v>
      </c>
      <c r="D174" s="291">
        <f>SUM(D175,D176)</f>
        <v>2000</v>
      </c>
      <c r="E174" s="291">
        <f>SUM(E175,E176)</f>
        <v>2000</v>
      </c>
      <c r="F174" s="291">
        <f>SUM(F175,F176)</f>
        <v>1055.55</v>
      </c>
      <c r="G174" s="135">
        <f t="shared" si="13"/>
        <v>109.62994505779835</v>
      </c>
      <c r="H174" s="243">
        <f t="shared" si="14"/>
        <v>52.777499999999996</v>
      </c>
      <c r="I174" s="12"/>
      <c r="J174" s="12"/>
      <c r="K174" s="12"/>
      <c r="L174" s="12"/>
      <c r="M174" s="12"/>
      <c r="P174" s="19"/>
    </row>
    <row r="175" spans="1:16" s="13" customFormat="1" ht="15">
      <c r="A175" s="20">
        <v>3431</v>
      </c>
      <c r="B175" s="21" t="s">
        <v>106</v>
      </c>
      <c r="C175" s="104">
        <v>962.83</v>
      </c>
      <c r="D175" s="22">
        <f>E175</f>
        <v>2000</v>
      </c>
      <c r="E175" s="22">
        <v>2000</v>
      </c>
      <c r="F175" s="22">
        <v>1055.55</v>
      </c>
      <c r="G175" s="34">
        <f t="shared" si="13"/>
        <v>109.62994505779835</v>
      </c>
      <c r="H175" s="218">
        <f t="shared" si="14"/>
        <v>52.777499999999996</v>
      </c>
      <c r="I175" s="12"/>
      <c r="J175" s="12"/>
      <c r="K175" s="12"/>
      <c r="L175" s="12"/>
      <c r="M175" s="12"/>
      <c r="P175" s="19"/>
    </row>
    <row r="176" spans="1:16" s="13" customFormat="1" ht="15">
      <c r="A176" s="20">
        <v>3433</v>
      </c>
      <c r="B176" s="21" t="s">
        <v>140</v>
      </c>
      <c r="C176" s="104"/>
      <c r="D176" s="22"/>
      <c r="E176" s="22"/>
      <c r="F176" s="22"/>
      <c r="G176" s="34" t="e">
        <f t="shared" si="13"/>
        <v>#DIV/0!</v>
      </c>
      <c r="H176" s="218" t="e">
        <f t="shared" si="14"/>
        <v>#DIV/0!</v>
      </c>
      <c r="I176" s="12"/>
      <c r="J176" s="12"/>
      <c r="K176" s="12"/>
      <c r="L176" s="12"/>
      <c r="M176" s="12"/>
      <c r="P176" s="19"/>
    </row>
    <row r="177" spans="1:16" s="13" customFormat="1" ht="15">
      <c r="A177" s="185">
        <v>42</v>
      </c>
      <c r="B177" s="186" t="s">
        <v>156</v>
      </c>
      <c r="C177" s="294">
        <f>SUM(C178)</f>
        <v>0</v>
      </c>
      <c r="D177" s="294">
        <f aca="true" t="shared" si="16" ref="D177:F178">SUM(D178)</f>
        <v>0</v>
      </c>
      <c r="E177" s="294">
        <f t="shared" si="16"/>
        <v>0</v>
      </c>
      <c r="F177" s="294">
        <f t="shared" si="16"/>
        <v>0</v>
      </c>
      <c r="G177" s="131" t="e">
        <f t="shared" si="13"/>
        <v>#DIV/0!</v>
      </c>
      <c r="H177" s="286" t="e">
        <f t="shared" si="14"/>
        <v>#DIV/0!</v>
      </c>
      <c r="I177" s="12"/>
      <c r="J177" s="12"/>
      <c r="K177" s="12"/>
      <c r="L177" s="12"/>
      <c r="M177" s="12"/>
      <c r="P177" s="19"/>
    </row>
    <row r="178" spans="1:16" s="13" customFormat="1" ht="15">
      <c r="A178" s="287">
        <v>424</v>
      </c>
      <c r="B178" s="280" t="s">
        <v>157</v>
      </c>
      <c r="C178" s="291">
        <f>SUM(C179)</f>
        <v>0</v>
      </c>
      <c r="D178" s="291">
        <f t="shared" si="16"/>
        <v>0</v>
      </c>
      <c r="E178" s="291">
        <f t="shared" si="16"/>
        <v>0</v>
      </c>
      <c r="F178" s="291">
        <f t="shared" si="16"/>
        <v>0</v>
      </c>
      <c r="G178" s="135" t="e">
        <f t="shared" si="13"/>
        <v>#DIV/0!</v>
      </c>
      <c r="H178" s="243" t="e">
        <f t="shared" si="14"/>
        <v>#DIV/0!</v>
      </c>
      <c r="I178" s="12"/>
      <c r="J178" s="12"/>
      <c r="K178" s="12"/>
      <c r="L178" s="12"/>
      <c r="M178" s="12"/>
      <c r="P178" s="19"/>
    </row>
    <row r="179" spans="1:16" s="13" customFormat="1" ht="15">
      <c r="A179" s="288">
        <v>4241</v>
      </c>
      <c r="B179" s="199" t="s">
        <v>157</v>
      </c>
      <c r="C179" s="289"/>
      <c r="D179" s="198"/>
      <c r="E179" s="198"/>
      <c r="F179" s="198"/>
      <c r="G179" s="236" t="e">
        <f t="shared" si="13"/>
        <v>#DIV/0!</v>
      </c>
      <c r="H179" s="237" t="e">
        <f t="shared" si="14"/>
        <v>#DIV/0!</v>
      </c>
      <c r="I179" s="12"/>
      <c r="J179" s="12"/>
      <c r="K179" s="12"/>
      <c r="L179" s="12"/>
      <c r="M179" s="12"/>
      <c r="P179" s="19"/>
    </row>
    <row r="180" spans="1:16" s="13" customFormat="1" ht="15">
      <c r="A180" s="535" t="s">
        <v>6</v>
      </c>
      <c r="B180" s="536"/>
      <c r="C180" s="290">
        <f>SUM(C130,C140,C173,C177)</f>
        <v>341481.22</v>
      </c>
      <c r="D180" s="290">
        <f>SUM(D130,D140,D173,D177)</f>
        <v>775000</v>
      </c>
      <c r="E180" s="290">
        <f>SUM(E130,E140,E173,E177)</f>
        <v>775000</v>
      </c>
      <c r="F180" s="290">
        <f>SUM(F130,F140,F173,F177)</f>
        <v>319460.24000000005</v>
      </c>
      <c r="G180" s="164">
        <f t="shared" si="13"/>
        <v>93.55133497531726</v>
      </c>
      <c r="H180" s="165">
        <f t="shared" si="14"/>
        <v>41.22067612903226</v>
      </c>
      <c r="I180" s="12"/>
      <c r="J180" s="12"/>
      <c r="K180" s="12"/>
      <c r="L180" s="12"/>
      <c r="M180" s="12"/>
      <c r="P180" s="19"/>
    </row>
    <row r="181" spans="1:16" s="13" customFormat="1" ht="15">
      <c r="A181" s="11"/>
      <c r="B181" s="11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P181" s="19"/>
    </row>
    <row r="182" spans="1:16" s="13" customFormat="1" ht="15">
      <c r="A182" s="171" t="s">
        <v>77</v>
      </c>
      <c r="B182" s="17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P182" s="19"/>
    </row>
    <row r="183" spans="1:16" s="13" customFormat="1" ht="15" customHeight="1">
      <c r="A183" s="518" t="s">
        <v>74</v>
      </c>
      <c r="B183" s="520" t="s">
        <v>3</v>
      </c>
      <c r="C183" s="520" t="s">
        <v>227</v>
      </c>
      <c r="D183" s="514" t="s">
        <v>228</v>
      </c>
      <c r="E183" s="514" t="s">
        <v>229</v>
      </c>
      <c r="F183" s="514" t="s">
        <v>230</v>
      </c>
      <c r="G183" s="514" t="s">
        <v>71</v>
      </c>
      <c r="H183" s="514" t="s">
        <v>71</v>
      </c>
      <c r="I183" s="12"/>
      <c r="J183" s="12"/>
      <c r="K183" s="12"/>
      <c r="L183" s="12"/>
      <c r="M183" s="12"/>
      <c r="P183" s="19"/>
    </row>
    <row r="184" spans="1:16" s="13" customFormat="1" ht="35.25" customHeight="1">
      <c r="A184" s="519"/>
      <c r="B184" s="521"/>
      <c r="C184" s="521"/>
      <c r="D184" s="515"/>
      <c r="E184" s="515"/>
      <c r="F184" s="515"/>
      <c r="G184" s="515"/>
      <c r="H184" s="515"/>
      <c r="I184" s="12"/>
      <c r="J184" s="12"/>
      <c r="K184" s="12"/>
      <c r="L184" s="12"/>
      <c r="M184" s="12"/>
      <c r="P184" s="19"/>
    </row>
    <row r="185" spans="1:16" s="13" customFormat="1" ht="15">
      <c r="A185" s="522">
        <v>1</v>
      </c>
      <c r="B185" s="522"/>
      <c r="C185" s="90">
        <v>2</v>
      </c>
      <c r="D185" s="91">
        <v>3</v>
      </c>
      <c r="E185" s="91">
        <v>4</v>
      </c>
      <c r="F185" s="91">
        <v>5</v>
      </c>
      <c r="G185" s="91" t="s">
        <v>72</v>
      </c>
      <c r="H185" s="91" t="s">
        <v>73</v>
      </c>
      <c r="I185" s="12"/>
      <c r="J185" s="12"/>
      <c r="K185" s="12"/>
      <c r="L185" s="12"/>
      <c r="M185" s="12"/>
      <c r="P185" s="19"/>
    </row>
    <row r="186" spans="1:16" s="13" customFormat="1" ht="15">
      <c r="A186" s="281">
        <v>31</v>
      </c>
      <c r="B186" s="282" t="s">
        <v>7</v>
      </c>
      <c r="C186" s="283">
        <f>C187+C189</f>
        <v>10000</v>
      </c>
      <c r="D186" s="283">
        <f>D187+D189</f>
        <v>10000</v>
      </c>
      <c r="E186" s="283">
        <f>E187+E189</f>
        <v>10000</v>
      </c>
      <c r="F186" s="283">
        <f>F187+F189</f>
        <v>10000</v>
      </c>
      <c r="G186" s="284">
        <f>F186/C186*100</f>
        <v>100</v>
      </c>
      <c r="H186" s="285">
        <f>F186/E186*100</f>
        <v>100</v>
      </c>
      <c r="I186" s="12"/>
      <c r="J186" s="12"/>
      <c r="K186" s="12"/>
      <c r="L186" s="12"/>
      <c r="M186" s="12"/>
      <c r="P186" s="19"/>
    </row>
    <row r="187" spans="1:16" s="13" customFormat="1" ht="15">
      <c r="A187" s="177">
        <v>311</v>
      </c>
      <c r="B187" s="137" t="s">
        <v>8</v>
      </c>
      <c r="C187" s="178">
        <f>SUM(C188)</f>
        <v>0</v>
      </c>
      <c r="D187" s="178">
        <f>SUM(D188)</f>
        <v>0</v>
      </c>
      <c r="E187" s="178">
        <f>SUM(E188)</f>
        <v>0</v>
      </c>
      <c r="F187" s="178">
        <f>SUM(F188)</f>
        <v>0</v>
      </c>
      <c r="G187" s="135" t="e">
        <f aca="true" t="shared" si="17" ref="G187:G232">F187/C187*100</f>
        <v>#DIV/0!</v>
      </c>
      <c r="H187" s="243" t="e">
        <f aca="true" t="shared" si="18" ref="H187:H232">F187/E187*100</f>
        <v>#DIV/0!</v>
      </c>
      <c r="I187" s="12"/>
      <c r="J187" s="12"/>
      <c r="K187" s="12"/>
      <c r="L187" s="12"/>
      <c r="M187" s="12"/>
      <c r="P187" s="19"/>
    </row>
    <row r="188" spans="1:16" s="13" customFormat="1" ht="15">
      <c r="A188" s="20">
        <v>3111</v>
      </c>
      <c r="B188" s="21" t="s">
        <v>78</v>
      </c>
      <c r="C188" s="76"/>
      <c r="D188" s="22"/>
      <c r="E188" s="22"/>
      <c r="F188" s="22"/>
      <c r="G188" s="34" t="e">
        <f t="shared" si="17"/>
        <v>#DIV/0!</v>
      </c>
      <c r="H188" s="218" t="e">
        <f t="shared" si="18"/>
        <v>#DIV/0!</v>
      </c>
      <c r="I188" s="12"/>
      <c r="J188" s="12"/>
      <c r="K188" s="12"/>
      <c r="L188" s="12"/>
      <c r="M188" s="12"/>
      <c r="P188" s="19"/>
    </row>
    <row r="189" spans="1:16" s="13" customFormat="1" ht="15">
      <c r="A189" s="267">
        <v>312</v>
      </c>
      <c r="B189" s="139" t="s">
        <v>9</v>
      </c>
      <c r="C189" s="273">
        <f>SUM(C190)</f>
        <v>10000</v>
      </c>
      <c r="D189" s="273">
        <f>SUM(D190)</f>
        <v>10000</v>
      </c>
      <c r="E189" s="273">
        <f>SUM(E190)</f>
        <v>10000</v>
      </c>
      <c r="F189" s="273">
        <f>SUM(F190)</f>
        <v>10000</v>
      </c>
      <c r="G189" s="135">
        <f t="shared" si="17"/>
        <v>100</v>
      </c>
      <c r="H189" s="243">
        <f t="shared" si="18"/>
        <v>100</v>
      </c>
      <c r="I189" s="12"/>
      <c r="J189" s="12"/>
      <c r="K189" s="12"/>
      <c r="L189" s="12"/>
      <c r="M189" s="12"/>
      <c r="P189" s="19"/>
    </row>
    <row r="190" spans="1:16" s="13" customFormat="1" ht="15">
      <c r="A190" s="262" t="s">
        <v>89</v>
      </c>
      <c r="B190" s="101" t="s">
        <v>9</v>
      </c>
      <c r="C190" s="76">
        <v>10000</v>
      </c>
      <c r="D190" s="22">
        <f>E190</f>
        <v>10000</v>
      </c>
      <c r="E190" s="22">
        <v>10000</v>
      </c>
      <c r="F190" s="22">
        <v>10000</v>
      </c>
      <c r="G190" s="34">
        <f t="shared" si="17"/>
        <v>100</v>
      </c>
      <c r="H190" s="218">
        <f t="shared" si="18"/>
        <v>100</v>
      </c>
      <c r="I190" s="12"/>
      <c r="J190" s="12"/>
      <c r="K190" s="12"/>
      <c r="L190" s="12"/>
      <c r="M190" s="12"/>
      <c r="P190" s="19"/>
    </row>
    <row r="191" spans="1:16" s="13" customFormat="1" ht="15">
      <c r="A191" s="168">
        <v>32</v>
      </c>
      <c r="B191" s="151" t="s">
        <v>11</v>
      </c>
      <c r="C191" s="176">
        <f>SUM(C192,C195,C201,C211)</f>
        <v>1659.63</v>
      </c>
      <c r="D191" s="176">
        <f>SUM(D192,D195,D201,D211)</f>
        <v>4000</v>
      </c>
      <c r="E191" s="176">
        <f>SUM(E192,E195,E201,E211)</f>
        <v>4000</v>
      </c>
      <c r="F191" s="176">
        <f>SUM(F192,F195,F201,F211)</f>
        <v>377.29</v>
      </c>
      <c r="G191" s="131">
        <f t="shared" si="17"/>
        <v>22.733380331760696</v>
      </c>
      <c r="H191" s="286">
        <f t="shared" si="18"/>
        <v>9.43225</v>
      </c>
      <c r="I191" s="12"/>
      <c r="J191" s="12"/>
      <c r="K191" s="12"/>
      <c r="L191" s="12"/>
      <c r="M191" s="12"/>
      <c r="P191" s="19"/>
    </row>
    <row r="192" spans="1:16" s="13" customFormat="1" ht="15">
      <c r="A192" s="169">
        <v>321</v>
      </c>
      <c r="B192" s="137" t="s">
        <v>12</v>
      </c>
      <c r="C192" s="178">
        <f>SUM(C193:C194)</f>
        <v>0</v>
      </c>
      <c r="D192" s="178">
        <f>SUM(D193:D194)</f>
        <v>0</v>
      </c>
      <c r="E192" s="178">
        <f>SUM(E193:E194)</f>
        <v>0</v>
      </c>
      <c r="F192" s="178">
        <f>SUM(F193:F194)</f>
        <v>0</v>
      </c>
      <c r="G192" s="135" t="e">
        <f t="shared" si="17"/>
        <v>#DIV/0!</v>
      </c>
      <c r="H192" s="243" t="e">
        <f t="shared" si="18"/>
        <v>#DIV/0!</v>
      </c>
      <c r="I192" s="12"/>
      <c r="J192" s="12"/>
      <c r="K192" s="12"/>
      <c r="L192" s="12"/>
      <c r="M192" s="12"/>
      <c r="P192" s="19"/>
    </row>
    <row r="193" spans="1:16" s="13" customFormat="1" ht="15">
      <c r="A193" s="32">
        <v>3211</v>
      </c>
      <c r="B193" s="33" t="s">
        <v>82</v>
      </c>
      <c r="C193" s="472"/>
      <c r="D193" s="93">
        <f>E193</f>
        <v>0</v>
      </c>
      <c r="E193" s="93"/>
      <c r="F193" s="93"/>
      <c r="G193" s="34" t="e">
        <f t="shared" si="17"/>
        <v>#DIV/0!</v>
      </c>
      <c r="H193" s="218" t="e">
        <f t="shared" si="18"/>
        <v>#DIV/0!</v>
      </c>
      <c r="I193" s="12"/>
      <c r="J193" s="12"/>
      <c r="K193" s="12"/>
      <c r="L193" s="12"/>
      <c r="M193" s="12"/>
      <c r="P193" s="19"/>
    </row>
    <row r="194" spans="1:16" s="13" customFormat="1" ht="15">
      <c r="A194" s="32">
        <v>3213</v>
      </c>
      <c r="B194" s="33" t="s">
        <v>125</v>
      </c>
      <c r="C194" s="472"/>
      <c r="D194" s="93"/>
      <c r="E194" s="93"/>
      <c r="F194" s="93"/>
      <c r="G194" s="34" t="e">
        <f t="shared" si="17"/>
        <v>#DIV/0!</v>
      </c>
      <c r="H194" s="218" t="e">
        <f t="shared" si="18"/>
        <v>#DIV/0!</v>
      </c>
      <c r="I194" s="12"/>
      <c r="J194" s="12"/>
      <c r="K194" s="12"/>
      <c r="L194" s="12"/>
      <c r="M194" s="12"/>
      <c r="P194" s="19"/>
    </row>
    <row r="195" spans="1:16" s="13" customFormat="1" ht="15">
      <c r="A195" s="169">
        <v>322</v>
      </c>
      <c r="B195" s="137" t="s">
        <v>14</v>
      </c>
      <c r="C195" s="178">
        <f>SUM(C196:C199,C200)</f>
        <v>722.13</v>
      </c>
      <c r="D195" s="178">
        <f>SUM(D196:D199)</f>
        <v>1000</v>
      </c>
      <c r="E195" s="178">
        <f>SUM(E196:E199)</f>
        <v>1000</v>
      </c>
      <c r="F195" s="178">
        <f>SUM(F196:F200)</f>
        <v>377.29</v>
      </c>
      <c r="G195" s="135">
        <f t="shared" si="17"/>
        <v>52.24682536385416</v>
      </c>
      <c r="H195" s="243">
        <f t="shared" si="18"/>
        <v>37.729</v>
      </c>
      <c r="I195" s="12"/>
      <c r="J195" s="12"/>
      <c r="K195" s="12"/>
      <c r="L195" s="12"/>
      <c r="M195" s="12"/>
      <c r="P195" s="19"/>
    </row>
    <row r="196" spans="1:13" s="43" customFormat="1" ht="15">
      <c r="A196" s="20" t="s">
        <v>84</v>
      </c>
      <c r="B196" s="21" t="s">
        <v>15</v>
      </c>
      <c r="C196" s="106"/>
      <c r="D196" s="104"/>
      <c r="E196" s="104"/>
      <c r="F196" s="104"/>
      <c r="G196" s="34" t="e">
        <f t="shared" si="17"/>
        <v>#DIV/0!</v>
      </c>
      <c r="H196" s="218" t="e">
        <f t="shared" si="18"/>
        <v>#DIV/0!</v>
      </c>
      <c r="I196" s="23"/>
      <c r="J196" s="23"/>
      <c r="K196" s="23"/>
      <c r="L196" s="23"/>
      <c r="M196" s="23"/>
    </row>
    <row r="197" spans="1:13" s="43" customFormat="1" ht="15">
      <c r="A197" s="20">
        <v>3222</v>
      </c>
      <c r="B197" s="21" t="s">
        <v>155</v>
      </c>
      <c r="C197" s="106"/>
      <c r="D197" s="104"/>
      <c r="E197" s="104"/>
      <c r="F197" s="104"/>
      <c r="G197" s="34" t="e">
        <f t="shared" si="17"/>
        <v>#DIV/0!</v>
      </c>
      <c r="H197" s="218" t="e">
        <f t="shared" si="18"/>
        <v>#DIV/0!</v>
      </c>
      <c r="I197" s="23"/>
      <c r="J197" s="23"/>
      <c r="K197" s="23"/>
      <c r="L197" s="23"/>
      <c r="M197" s="23"/>
    </row>
    <row r="198" spans="1:13" s="43" customFormat="1" ht="15">
      <c r="A198" s="20" t="s">
        <v>85</v>
      </c>
      <c r="B198" s="21" t="s">
        <v>86</v>
      </c>
      <c r="C198" s="106">
        <v>722.13</v>
      </c>
      <c r="D198" s="104">
        <f>E198</f>
        <v>1000</v>
      </c>
      <c r="E198" s="104">
        <v>1000</v>
      </c>
      <c r="F198" s="104">
        <v>377.29</v>
      </c>
      <c r="G198" s="34">
        <f t="shared" si="17"/>
        <v>52.24682536385416</v>
      </c>
      <c r="H198" s="218">
        <f t="shared" si="18"/>
        <v>37.729</v>
      </c>
      <c r="I198" s="23"/>
      <c r="J198" s="23"/>
      <c r="K198" s="23"/>
      <c r="L198" s="23"/>
      <c r="M198" s="23"/>
    </row>
    <row r="199" spans="1:13" s="81" customFormat="1" ht="15" customHeight="1">
      <c r="A199" s="20" t="s">
        <v>87</v>
      </c>
      <c r="B199" s="21" t="s">
        <v>151</v>
      </c>
      <c r="C199" s="22"/>
      <c r="D199" s="104"/>
      <c r="E199" s="104"/>
      <c r="F199" s="104"/>
      <c r="G199" s="34" t="e">
        <f t="shared" si="17"/>
        <v>#DIV/0!</v>
      </c>
      <c r="H199" s="218" t="e">
        <f t="shared" si="18"/>
        <v>#DIV/0!</v>
      </c>
      <c r="I199" s="23"/>
      <c r="J199" s="23"/>
      <c r="K199" s="23"/>
      <c r="L199" s="23"/>
      <c r="M199" s="23"/>
    </row>
    <row r="200" spans="1:13" s="81" customFormat="1" ht="15" customHeight="1">
      <c r="A200" s="262">
        <v>3225</v>
      </c>
      <c r="B200" s="101" t="s">
        <v>128</v>
      </c>
      <c r="C200" s="22"/>
      <c r="D200" s="104"/>
      <c r="E200" s="104"/>
      <c r="F200" s="104"/>
      <c r="G200" s="34" t="e">
        <f t="shared" si="17"/>
        <v>#DIV/0!</v>
      </c>
      <c r="H200" s="218" t="e">
        <f t="shared" si="18"/>
        <v>#DIV/0!</v>
      </c>
      <c r="I200" s="23"/>
      <c r="J200" s="23"/>
      <c r="K200" s="23"/>
      <c r="L200" s="23"/>
      <c r="M200" s="23"/>
    </row>
    <row r="201" spans="1:13" s="81" customFormat="1" ht="15" customHeight="1">
      <c r="A201" s="287">
        <v>323</v>
      </c>
      <c r="B201" s="280" t="s">
        <v>16</v>
      </c>
      <c r="C201" s="140">
        <f>SUM(C202:C210)</f>
        <v>937.5</v>
      </c>
      <c r="D201" s="140">
        <f>SUM(D202:D210)</f>
        <v>0</v>
      </c>
      <c r="E201" s="140">
        <f>SUM(E202:E210)</f>
        <v>0</v>
      </c>
      <c r="F201" s="140">
        <f>SUM(F202:F210)</f>
        <v>0</v>
      </c>
      <c r="G201" s="135">
        <f t="shared" si="17"/>
        <v>0</v>
      </c>
      <c r="H201" s="243" t="e">
        <f t="shared" si="18"/>
        <v>#DIV/0!</v>
      </c>
      <c r="I201" s="23"/>
      <c r="J201" s="23"/>
      <c r="K201" s="23"/>
      <c r="L201" s="23"/>
      <c r="M201" s="23"/>
    </row>
    <row r="202" spans="1:13" s="81" customFormat="1" ht="15" customHeight="1">
      <c r="A202" s="20">
        <v>3231</v>
      </c>
      <c r="B202" s="21" t="s">
        <v>153</v>
      </c>
      <c r="C202" s="22"/>
      <c r="D202" s="104"/>
      <c r="E202" s="104"/>
      <c r="F202" s="104"/>
      <c r="G202" s="34" t="e">
        <f t="shared" si="17"/>
        <v>#DIV/0!</v>
      </c>
      <c r="H202" s="218" t="e">
        <f t="shared" si="18"/>
        <v>#DIV/0!</v>
      </c>
      <c r="I202" s="23"/>
      <c r="J202" s="23"/>
      <c r="K202" s="23"/>
      <c r="L202" s="23"/>
      <c r="M202" s="23"/>
    </row>
    <row r="203" spans="1:13" s="81" customFormat="1" ht="15" customHeight="1">
      <c r="A203" s="20">
        <v>3232</v>
      </c>
      <c r="B203" s="21" t="s">
        <v>93</v>
      </c>
      <c r="C203" s="22"/>
      <c r="D203" s="104"/>
      <c r="E203" s="104"/>
      <c r="F203" s="104"/>
      <c r="G203" s="34" t="e">
        <f t="shared" si="17"/>
        <v>#DIV/0!</v>
      </c>
      <c r="H203" s="218" t="e">
        <f t="shared" si="18"/>
        <v>#DIV/0!</v>
      </c>
      <c r="I203" s="23"/>
      <c r="J203" s="23"/>
      <c r="K203" s="23"/>
      <c r="L203" s="23"/>
      <c r="M203" s="23"/>
    </row>
    <row r="204" spans="1:13" s="81" customFormat="1" ht="15" customHeight="1">
      <c r="A204" s="262">
        <v>3233</v>
      </c>
      <c r="B204" s="101" t="s">
        <v>178</v>
      </c>
      <c r="C204" s="22"/>
      <c r="D204" s="104"/>
      <c r="E204" s="104"/>
      <c r="F204" s="104"/>
      <c r="G204" s="34" t="e">
        <f t="shared" si="17"/>
        <v>#DIV/0!</v>
      </c>
      <c r="H204" s="218" t="e">
        <f t="shared" si="18"/>
        <v>#DIV/0!</v>
      </c>
      <c r="I204" s="23"/>
      <c r="J204" s="23"/>
      <c r="K204" s="23"/>
      <c r="L204" s="23"/>
      <c r="M204" s="23"/>
    </row>
    <row r="205" spans="1:13" s="81" customFormat="1" ht="15" customHeight="1">
      <c r="A205" s="20">
        <v>3234</v>
      </c>
      <c r="B205" s="21" t="s">
        <v>95</v>
      </c>
      <c r="C205" s="22"/>
      <c r="D205" s="104"/>
      <c r="E205" s="104"/>
      <c r="F205" s="104"/>
      <c r="G205" s="34" t="e">
        <f t="shared" si="17"/>
        <v>#DIV/0!</v>
      </c>
      <c r="H205" s="218" t="e">
        <f t="shared" si="18"/>
        <v>#DIV/0!</v>
      </c>
      <c r="I205" s="23"/>
      <c r="J205" s="23"/>
      <c r="K205" s="23"/>
      <c r="L205" s="23"/>
      <c r="M205" s="23"/>
    </row>
    <row r="206" spans="1:13" s="81" customFormat="1" ht="15" customHeight="1">
      <c r="A206" s="262">
        <v>3235</v>
      </c>
      <c r="B206" s="101" t="s">
        <v>130</v>
      </c>
      <c r="C206" s="22"/>
      <c r="D206" s="104"/>
      <c r="E206" s="104"/>
      <c r="F206" s="104"/>
      <c r="G206" s="34" t="e">
        <f t="shared" si="17"/>
        <v>#DIV/0!</v>
      </c>
      <c r="H206" s="218" t="e">
        <f t="shared" si="18"/>
        <v>#DIV/0!</v>
      </c>
      <c r="I206" s="23"/>
      <c r="J206" s="23"/>
      <c r="K206" s="23"/>
      <c r="L206" s="23"/>
      <c r="M206" s="23"/>
    </row>
    <row r="207" spans="1:13" s="81" customFormat="1" ht="15" customHeight="1">
      <c r="A207" s="262">
        <v>3236</v>
      </c>
      <c r="B207" s="101" t="s">
        <v>131</v>
      </c>
      <c r="C207" s="22"/>
      <c r="D207" s="104"/>
      <c r="E207" s="104"/>
      <c r="F207" s="104"/>
      <c r="G207" s="34" t="e">
        <f t="shared" si="17"/>
        <v>#DIV/0!</v>
      </c>
      <c r="H207" s="218" t="e">
        <f t="shared" si="18"/>
        <v>#DIV/0!</v>
      </c>
      <c r="I207" s="23"/>
      <c r="J207" s="23"/>
      <c r="K207" s="23"/>
      <c r="L207" s="23"/>
      <c r="M207" s="23"/>
    </row>
    <row r="208" spans="1:13" s="81" customFormat="1" ht="15" customHeight="1">
      <c r="A208" s="262">
        <v>3237</v>
      </c>
      <c r="B208" s="101" t="s">
        <v>132</v>
      </c>
      <c r="C208" s="22">
        <v>937.5</v>
      </c>
      <c r="D208" s="104">
        <f>E208</f>
        <v>0</v>
      </c>
      <c r="E208" s="104"/>
      <c r="F208" s="104"/>
      <c r="G208" s="34">
        <f t="shared" si="17"/>
        <v>0</v>
      </c>
      <c r="H208" s="218" t="e">
        <f t="shared" si="18"/>
        <v>#DIV/0!</v>
      </c>
      <c r="I208" s="23"/>
      <c r="J208" s="23"/>
      <c r="K208" s="23"/>
      <c r="L208" s="23"/>
      <c r="M208" s="23"/>
    </row>
    <row r="209" spans="1:13" s="81" customFormat="1" ht="15" customHeight="1">
      <c r="A209" s="263" t="s">
        <v>96</v>
      </c>
      <c r="B209" s="101" t="s">
        <v>97</v>
      </c>
      <c r="C209" s="22"/>
      <c r="D209" s="104"/>
      <c r="E209" s="104"/>
      <c r="F209" s="104"/>
      <c r="G209" s="34" t="e">
        <f t="shared" si="17"/>
        <v>#DIV/0!</v>
      </c>
      <c r="H209" s="218" t="e">
        <f t="shared" si="18"/>
        <v>#DIV/0!</v>
      </c>
      <c r="I209" s="23"/>
      <c r="J209" s="23"/>
      <c r="K209" s="23"/>
      <c r="L209" s="23"/>
      <c r="M209" s="23"/>
    </row>
    <row r="210" spans="1:13" s="81" customFormat="1" ht="15" customHeight="1">
      <c r="A210" s="263" t="s">
        <v>98</v>
      </c>
      <c r="B210" s="101" t="s">
        <v>17</v>
      </c>
      <c r="C210" s="22"/>
      <c r="D210" s="104"/>
      <c r="E210" s="104"/>
      <c r="F210" s="104"/>
      <c r="G210" s="34" t="e">
        <f t="shared" si="17"/>
        <v>#DIV/0!</v>
      </c>
      <c r="H210" s="218" t="e">
        <f t="shared" si="18"/>
        <v>#DIV/0!</v>
      </c>
      <c r="I210" s="23"/>
      <c r="J210" s="23"/>
      <c r="K210" s="23"/>
      <c r="L210" s="23"/>
      <c r="M210" s="23"/>
    </row>
    <row r="211" spans="1:13" s="81" customFormat="1" ht="15" customHeight="1">
      <c r="A211" s="287">
        <v>329</v>
      </c>
      <c r="B211" s="280" t="s">
        <v>18</v>
      </c>
      <c r="C211" s="140">
        <f>SUM(C212:C214)</f>
        <v>0</v>
      </c>
      <c r="D211" s="140">
        <f>SUM(D212:D214)</f>
        <v>3000</v>
      </c>
      <c r="E211" s="140">
        <f>SUM(E212:E214)</f>
        <v>3000</v>
      </c>
      <c r="F211" s="140">
        <f>SUM(F212:F214)</f>
        <v>0</v>
      </c>
      <c r="G211" s="135" t="e">
        <f t="shared" si="17"/>
        <v>#DIV/0!</v>
      </c>
      <c r="H211" s="243">
        <f t="shared" si="18"/>
        <v>0</v>
      </c>
      <c r="I211" s="23"/>
      <c r="J211" s="23"/>
      <c r="K211" s="23"/>
      <c r="L211" s="23"/>
      <c r="M211" s="23"/>
    </row>
    <row r="212" spans="1:13" s="81" customFormat="1" ht="15" customHeight="1">
      <c r="A212" s="20">
        <v>3293</v>
      </c>
      <c r="B212" s="21" t="s">
        <v>102</v>
      </c>
      <c r="C212" s="22"/>
      <c r="D212" s="104">
        <f>E212</f>
        <v>3000</v>
      </c>
      <c r="E212" s="104">
        <v>3000</v>
      </c>
      <c r="F212" s="104"/>
      <c r="G212" s="34" t="e">
        <f t="shared" si="17"/>
        <v>#DIV/0!</v>
      </c>
      <c r="H212" s="218">
        <f t="shared" si="18"/>
        <v>0</v>
      </c>
      <c r="I212" s="23"/>
      <c r="J212" s="23"/>
      <c r="K212" s="23"/>
      <c r="L212" s="23"/>
      <c r="M212" s="23"/>
    </row>
    <row r="213" spans="1:13" s="81" customFormat="1" ht="15" customHeight="1">
      <c r="A213" s="20">
        <v>3295</v>
      </c>
      <c r="B213" s="21" t="s">
        <v>103</v>
      </c>
      <c r="C213" s="22"/>
      <c r="D213" s="104"/>
      <c r="E213" s="104"/>
      <c r="F213" s="104"/>
      <c r="G213" s="34" t="e">
        <f t="shared" si="17"/>
        <v>#DIV/0!</v>
      </c>
      <c r="H213" s="218" t="e">
        <f t="shared" si="18"/>
        <v>#DIV/0!</v>
      </c>
      <c r="I213" s="23"/>
      <c r="J213" s="23"/>
      <c r="K213" s="23"/>
      <c r="L213" s="23"/>
      <c r="M213" s="23"/>
    </row>
    <row r="214" spans="1:13" s="81" customFormat="1" ht="15" customHeight="1">
      <c r="A214" s="20">
        <v>3299</v>
      </c>
      <c r="B214" s="21" t="s">
        <v>18</v>
      </c>
      <c r="C214" s="22"/>
      <c r="D214" s="104"/>
      <c r="E214" s="104"/>
      <c r="F214" s="104"/>
      <c r="G214" s="34" t="e">
        <f t="shared" si="17"/>
        <v>#DIV/0!</v>
      </c>
      <c r="H214" s="218" t="e">
        <f t="shared" si="18"/>
        <v>#DIV/0!</v>
      </c>
      <c r="I214" s="23"/>
      <c r="J214" s="23"/>
      <c r="K214" s="23"/>
      <c r="L214" s="23"/>
      <c r="M214" s="23"/>
    </row>
    <row r="215" spans="1:13" s="81" customFormat="1" ht="15" customHeight="1">
      <c r="A215" s="179">
        <v>34</v>
      </c>
      <c r="B215" s="180" t="s">
        <v>19</v>
      </c>
      <c r="C215" s="147">
        <f>SUM(C216)</f>
        <v>15.74</v>
      </c>
      <c r="D215" s="147">
        <f>SUM(D216)</f>
        <v>300</v>
      </c>
      <c r="E215" s="147">
        <f>SUM(E216)</f>
        <v>300</v>
      </c>
      <c r="F215" s="147">
        <f>SUM(F216)</f>
        <v>77.61</v>
      </c>
      <c r="G215" s="131">
        <f t="shared" si="17"/>
        <v>493.0749682337992</v>
      </c>
      <c r="H215" s="286">
        <f t="shared" si="18"/>
        <v>25.869999999999997</v>
      </c>
      <c r="I215" s="23"/>
      <c r="J215" s="23"/>
      <c r="K215" s="23"/>
      <c r="L215" s="23"/>
      <c r="M215" s="23"/>
    </row>
    <row r="216" spans="1:13" s="81" customFormat="1" ht="15" customHeight="1">
      <c r="A216" s="287">
        <v>343</v>
      </c>
      <c r="B216" s="280" t="s">
        <v>20</v>
      </c>
      <c r="C216" s="274">
        <f>SUM(C217:C218)</f>
        <v>15.74</v>
      </c>
      <c r="D216" s="274">
        <f>SUM(D217:D218)</f>
        <v>300</v>
      </c>
      <c r="E216" s="274">
        <f>SUM(E217:E218)</f>
        <v>300</v>
      </c>
      <c r="F216" s="274">
        <f>SUM(F217:F218)</f>
        <v>77.61</v>
      </c>
      <c r="G216" s="135">
        <f t="shared" si="17"/>
        <v>493.0749682337992</v>
      </c>
      <c r="H216" s="243">
        <f t="shared" si="18"/>
        <v>25.869999999999997</v>
      </c>
      <c r="I216" s="23"/>
      <c r="J216" s="23"/>
      <c r="K216" s="23"/>
      <c r="L216" s="23"/>
      <c r="M216" s="23"/>
    </row>
    <row r="217" spans="1:13" s="81" customFormat="1" ht="15" customHeight="1">
      <c r="A217" s="20">
        <v>3431</v>
      </c>
      <c r="B217" s="21" t="s">
        <v>158</v>
      </c>
      <c r="C217" s="22"/>
      <c r="D217" s="104"/>
      <c r="E217" s="104"/>
      <c r="F217" s="104"/>
      <c r="G217" s="34" t="e">
        <f t="shared" si="17"/>
        <v>#DIV/0!</v>
      </c>
      <c r="H217" s="218" t="e">
        <f t="shared" si="18"/>
        <v>#DIV/0!</v>
      </c>
      <c r="I217" s="23"/>
      <c r="J217" s="23"/>
      <c r="K217" s="23"/>
      <c r="L217" s="23"/>
      <c r="M217" s="23"/>
    </row>
    <row r="218" spans="1:13" s="81" customFormat="1" ht="15" customHeight="1">
      <c r="A218" s="262">
        <v>3433</v>
      </c>
      <c r="B218" s="101" t="s">
        <v>140</v>
      </c>
      <c r="C218" s="22">
        <v>15.74</v>
      </c>
      <c r="D218" s="104">
        <f>E218</f>
        <v>300</v>
      </c>
      <c r="E218" s="104">
        <v>300</v>
      </c>
      <c r="F218" s="104">
        <v>77.61</v>
      </c>
      <c r="G218" s="34">
        <f t="shared" si="17"/>
        <v>493.0749682337992</v>
      </c>
      <c r="H218" s="218">
        <f t="shared" si="18"/>
        <v>25.869999999999997</v>
      </c>
      <c r="I218" s="23"/>
      <c r="J218" s="23"/>
      <c r="K218" s="23"/>
      <c r="L218" s="23"/>
      <c r="M218" s="23"/>
    </row>
    <row r="219" spans="1:13" s="81" customFormat="1" ht="15" customHeight="1">
      <c r="A219" s="179">
        <v>37</v>
      </c>
      <c r="B219" s="180" t="s">
        <v>159</v>
      </c>
      <c r="C219" s="181">
        <f>SUM(C220)</f>
        <v>0</v>
      </c>
      <c r="D219" s="181">
        <f aca="true" t="shared" si="19" ref="D219:F220">SUM(D220)</f>
        <v>0</v>
      </c>
      <c r="E219" s="181">
        <f t="shared" si="19"/>
        <v>0</v>
      </c>
      <c r="F219" s="181">
        <f t="shared" si="19"/>
        <v>0</v>
      </c>
      <c r="G219" s="131" t="e">
        <f t="shared" si="17"/>
        <v>#DIV/0!</v>
      </c>
      <c r="H219" s="286" t="e">
        <f t="shared" si="18"/>
        <v>#DIV/0!</v>
      </c>
      <c r="I219" s="23"/>
      <c r="J219" s="23"/>
      <c r="K219" s="23"/>
      <c r="L219" s="23"/>
      <c r="M219" s="23"/>
    </row>
    <row r="220" spans="1:13" s="81" customFormat="1" ht="15" customHeight="1">
      <c r="A220" s="287">
        <v>372</v>
      </c>
      <c r="B220" s="280" t="s">
        <v>160</v>
      </c>
      <c r="C220" s="274">
        <f>SUM(C221)</f>
        <v>0</v>
      </c>
      <c r="D220" s="274">
        <f t="shared" si="19"/>
        <v>0</v>
      </c>
      <c r="E220" s="274">
        <f t="shared" si="19"/>
        <v>0</v>
      </c>
      <c r="F220" s="274">
        <f t="shared" si="19"/>
        <v>0</v>
      </c>
      <c r="G220" s="135" t="e">
        <f t="shared" si="17"/>
        <v>#DIV/0!</v>
      </c>
      <c r="H220" s="243" t="e">
        <f t="shared" si="18"/>
        <v>#DIV/0!</v>
      </c>
      <c r="I220" s="23"/>
      <c r="J220" s="23"/>
      <c r="K220" s="23"/>
      <c r="L220" s="23"/>
      <c r="M220" s="23"/>
    </row>
    <row r="221" spans="1:13" s="81" customFormat="1" ht="15" customHeight="1">
      <c r="A221" s="20">
        <v>3722</v>
      </c>
      <c r="B221" s="21" t="s">
        <v>143</v>
      </c>
      <c r="C221" s="22"/>
      <c r="D221" s="104"/>
      <c r="E221" s="104"/>
      <c r="F221" s="104"/>
      <c r="G221" s="34" t="e">
        <f t="shared" si="17"/>
        <v>#DIV/0!</v>
      </c>
      <c r="H221" s="218" t="e">
        <f t="shared" si="18"/>
        <v>#DIV/0!</v>
      </c>
      <c r="I221" s="23"/>
      <c r="J221" s="23"/>
      <c r="K221" s="23"/>
      <c r="L221" s="23"/>
      <c r="M221" s="23"/>
    </row>
    <row r="222" spans="1:13" s="81" customFormat="1" ht="15" customHeight="1">
      <c r="A222" s="179">
        <v>4</v>
      </c>
      <c r="B222" s="180" t="s">
        <v>163</v>
      </c>
      <c r="C222" s="146">
        <f>SUM(C223,C226)</f>
        <v>0</v>
      </c>
      <c r="D222" s="146">
        <f>SUM(D223,D226)</f>
        <v>0</v>
      </c>
      <c r="E222" s="146">
        <f>SUM(E223,E226)</f>
        <v>0</v>
      </c>
      <c r="F222" s="146">
        <f>SUM(F223,F226)</f>
        <v>0</v>
      </c>
      <c r="G222" s="131" t="e">
        <f t="shared" si="17"/>
        <v>#DIV/0!</v>
      </c>
      <c r="H222" s="286" t="e">
        <f t="shared" si="18"/>
        <v>#DIV/0!</v>
      </c>
      <c r="I222" s="23"/>
      <c r="J222" s="23"/>
      <c r="K222" s="23"/>
      <c r="L222" s="23"/>
      <c r="M222" s="23"/>
    </row>
    <row r="223" spans="1:13" s="81" customFormat="1" ht="15" customHeight="1">
      <c r="A223" s="179">
        <v>41</v>
      </c>
      <c r="B223" s="180" t="s">
        <v>161</v>
      </c>
      <c r="C223" s="181">
        <f>SUM(C224)</f>
        <v>0</v>
      </c>
      <c r="D223" s="181">
        <f aca="true" t="shared" si="20" ref="D223:F224">SUM(D224)</f>
        <v>0</v>
      </c>
      <c r="E223" s="181">
        <f t="shared" si="20"/>
        <v>0</v>
      </c>
      <c r="F223" s="181">
        <f t="shared" si="20"/>
        <v>0</v>
      </c>
      <c r="G223" s="131" t="e">
        <f t="shared" si="17"/>
        <v>#DIV/0!</v>
      </c>
      <c r="H223" s="286" t="e">
        <f t="shared" si="18"/>
        <v>#DIV/0!</v>
      </c>
      <c r="I223" s="23"/>
      <c r="J223" s="23"/>
      <c r="K223" s="23"/>
      <c r="L223" s="23"/>
      <c r="M223" s="23"/>
    </row>
    <row r="224" spans="1:13" s="81" customFormat="1" ht="15" customHeight="1">
      <c r="A224" s="287">
        <v>412</v>
      </c>
      <c r="B224" s="280" t="s">
        <v>138</v>
      </c>
      <c r="C224" s="274">
        <f>SUM(C225)</f>
        <v>0</v>
      </c>
      <c r="D224" s="274">
        <f t="shared" si="20"/>
        <v>0</v>
      </c>
      <c r="E224" s="274">
        <f t="shared" si="20"/>
        <v>0</v>
      </c>
      <c r="F224" s="274">
        <f t="shared" si="20"/>
        <v>0</v>
      </c>
      <c r="G224" s="135" t="e">
        <f t="shared" si="17"/>
        <v>#DIV/0!</v>
      </c>
      <c r="H224" s="243" t="e">
        <f t="shared" si="18"/>
        <v>#DIV/0!</v>
      </c>
      <c r="I224" s="23"/>
      <c r="J224" s="23"/>
      <c r="K224" s="23"/>
      <c r="L224" s="23"/>
      <c r="M224" s="23"/>
    </row>
    <row r="225" spans="1:13" s="81" customFormat="1" ht="15" customHeight="1">
      <c r="A225" s="20">
        <v>4123</v>
      </c>
      <c r="B225" s="21" t="s">
        <v>139</v>
      </c>
      <c r="C225" s="22"/>
      <c r="D225" s="104"/>
      <c r="E225" s="104"/>
      <c r="F225" s="104"/>
      <c r="G225" s="34" t="e">
        <f t="shared" si="17"/>
        <v>#DIV/0!</v>
      </c>
      <c r="H225" s="218" t="e">
        <f t="shared" si="18"/>
        <v>#DIV/0!</v>
      </c>
      <c r="I225" s="23"/>
      <c r="J225" s="23"/>
      <c r="K225" s="23"/>
      <c r="L225" s="23"/>
      <c r="M225" s="23"/>
    </row>
    <row r="226" spans="1:13" s="81" customFormat="1" ht="15" customHeight="1">
      <c r="A226" s="179">
        <v>42</v>
      </c>
      <c r="B226" s="180" t="s">
        <v>22</v>
      </c>
      <c r="C226" s="146">
        <f>SUM(C227,C230)</f>
        <v>0</v>
      </c>
      <c r="D226" s="146">
        <f>SUM(D227,D230)</f>
        <v>0</v>
      </c>
      <c r="E226" s="146">
        <f>SUM(E227,E230)</f>
        <v>0</v>
      </c>
      <c r="F226" s="146">
        <f>SUM(F227,F230)</f>
        <v>0</v>
      </c>
      <c r="G226" s="131" t="e">
        <f t="shared" si="17"/>
        <v>#DIV/0!</v>
      </c>
      <c r="H226" s="286" t="e">
        <f t="shared" si="18"/>
        <v>#DIV/0!</v>
      </c>
      <c r="I226" s="23"/>
      <c r="J226" s="23"/>
      <c r="K226" s="23"/>
      <c r="L226" s="23"/>
      <c r="M226" s="23"/>
    </row>
    <row r="227" spans="1:13" s="81" customFormat="1" ht="15" customHeight="1">
      <c r="A227" s="287">
        <v>422</v>
      </c>
      <c r="B227" s="280" t="s">
        <v>162</v>
      </c>
      <c r="C227" s="274">
        <f>SUM(C228:C229)</f>
        <v>0</v>
      </c>
      <c r="D227" s="274">
        <f>SUM(D228:D229)</f>
        <v>0</v>
      </c>
      <c r="E227" s="274">
        <f>SUM(E228:E229)</f>
        <v>0</v>
      </c>
      <c r="F227" s="274">
        <f>SUM(F228:F229)</f>
        <v>0</v>
      </c>
      <c r="G227" s="135" t="e">
        <f t="shared" si="17"/>
        <v>#DIV/0!</v>
      </c>
      <c r="H227" s="243" t="e">
        <f t="shared" si="18"/>
        <v>#DIV/0!</v>
      </c>
      <c r="I227" s="23"/>
      <c r="J227" s="23"/>
      <c r="K227" s="23"/>
      <c r="L227" s="23"/>
      <c r="M227" s="23"/>
    </row>
    <row r="228" spans="1:13" s="81" customFormat="1" ht="15" customHeight="1">
      <c r="A228" s="20">
        <v>4221</v>
      </c>
      <c r="B228" s="21" t="s">
        <v>171</v>
      </c>
      <c r="C228" s="22"/>
      <c r="D228" s="104"/>
      <c r="E228" s="104"/>
      <c r="F228" s="104"/>
      <c r="G228" s="34" t="e">
        <f t="shared" si="17"/>
        <v>#DIV/0!</v>
      </c>
      <c r="H228" s="218" t="e">
        <f t="shared" si="18"/>
        <v>#DIV/0!</v>
      </c>
      <c r="I228" s="23"/>
      <c r="J228" s="23"/>
      <c r="K228" s="23"/>
      <c r="L228" s="23"/>
      <c r="M228" s="23"/>
    </row>
    <row r="229" spans="1:13" s="81" customFormat="1" ht="15" customHeight="1">
      <c r="A229" s="20">
        <v>4226</v>
      </c>
      <c r="B229" s="21" t="s">
        <v>136</v>
      </c>
      <c r="C229" s="22"/>
      <c r="D229" s="104"/>
      <c r="E229" s="104"/>
      <c r="F229" s="104"/>
      <c r="G229" s="34" t="e">
        <f t="shared" si="17"/>
        <v>#DIV/0!</v>
      </c>
      <c r="H229" s="218" t="e">
        <f t="shared" si="18"/>
        <v>#DIV/0!</v>
      </c>
      <c r="I229" s="23"/>
      <c r="J229" s="23"/>
      <c r="K229" s="23"/>
      <c r="L229" s="23"/>
      <c r="M229" s="23"/>
    </row>
    <row r="230" spans="1:13" s="81" customFormat="1" ht="15" customHeight="1">
      <c r="A230" s="287">
        <v>424</v>
      </c>
      <c r="B230" s="280" t="s">
        <v>157</v>
      </c>
      <c r="C230" s="274">
        <f>SUM(C231)</f>
        <v>0</v>
      </c>
      <c r="D230" s="274">
        <f>SUM(D231)</f>
        <v>0</v>
      </c>
      <c r="E230" s="274">
        <f>SUM(E231)</f>
        <v>0</v>
      </c>
      <c r="F230" s="274">
        <f>SUM(F231)</f>
        <v>0</v>
      </c>
      <c r="G230" s="135" t="e">
        <f t="shared" si="17"/>
        <v>#DIV/0!</v>
      </c>
      <c r="H230" s="243" t="e">
        <f t="shared" si="18"/>
        <v>#DIV/0!</v>
      </c>
      <c r="I230" s="23"/>
      <c r="J230" s="23"/>
      <c r="K230" s="23"/>
      <c r="L230" s="23"/>
      <c r="M230" s="23"/>
    </row>
    <row r="231" spans="1:13" s="81" customFormat="1" ht="15" customHeight="1">
      <c r="A231" s="288">
        <v>4241</v>
      </c>
      <c r="B231" s="199" t="s">
        <v>135</v>
      </c>
      <c r="C231" s="198"/>
      <c r="D231" s="289"/>
      <c r="E231" s="289"/>
      <c r="F231" s="289"/>
      <c r="G231" s="236" t="e">
        <f t="shared" si="17"/>
        <v>#DIV/0!</v>
      </c>
      <c r="H231" s="237" t="e">
        <f t="shared" si="18"/>
        <v>#DIV/0!</v>
      </c>
      <c r="I231" s="23"/>
      <c r="J231" s="23"/>
      <c r="K231" s="23"/>
      <c r="L231" s="23"/>
      <c r="M231" s="23"/>
    </row>
    <row r="232" spans="1:16" s="13" customFormat="1" ht="15">
      <c r="A232" s="535" t="s">
        <v>6</v>
      </c>
      <c r="B232" s="536"/>
      <c r="C232" s="279">
        <f>SUM(C186,C191,C215,C219,C223,C226)</f>
        <v>11675.37</v>
      </c>
      <c r="D232" s="279">
        <f>SUM(D186,D191,D215,D219,D222,D223,D226)</f>
        <v>14300</v>
      </c>
      <c r="E232" s="279">
        <f>SUM(E186,E191,E215,E219,E222,E223,E226)</f>
        <v>14300</v>
      </c>
      <c r="F232" s="279">
        <f>SUM(F186,F191,F215,F219,F222,F223,F226)</f>
        <v>10454.900000000001</v>
      </c>
      <c r="G232" s="164">
        <f t="shared" si="17"/>
        <v>89.54662678784484</v>
      </c>
      <c r="H232" s="165">
        <f t="shared" si="18"/>
        <v>73.11118881118882</v>
      </c>
      <c r="I232" s="12"/>
      <c r="J232" s="12"/>
      <c r="K232" s="12"/>
      <c r="L232" s="12"/>
      <c r="M232" s="12"/>
      <c r="P232" s="19"/>
    </row>
    <row r="233" spans="2:16" s="13" customFormat="1" ht="15">
      <c r="B233" s="11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P233" s="19"/>
    </row>
    <row r="234" spans="2:16" s="13" customFormat="1" ht="15">
      <c r="B234" s="11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P234" s="19"/>
    </row>
    <row r="235" spans="1:16" s="13" customFormat="1" ht="15">
      <c r="A235" s="171" t="s">
        <v>219</v>
      </c>
      <c r="B235" s="17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P235" s="19"/>
    </row>
    <row r="236" spans="1:16" s="13" customFormat="1" ht="15" customHeight="1">
      <c r="A236" s="518" t="s">
        <v>74</v>
      </c>
      <c r="B236" s="520" t="s">
        <v>3</v>
      </c>
      <c r="C236" s="520" t="s">
        <v>227</v>
      </c>
      <c r="D236" s="514" t="s">
        <v>228</v>
      </c>
      <c r="E236" s="514" t="s">
        <v>229</v>
      </c>
      <c r="F236" s="514" t="s">
        <v>230</v>
      </c>
      <c r="G236" s="514" t="s">
        <v>71</v>
      </c>
      <c r="H236" s="514" t="s">
        <v>71</v>
      </c>
      <c r="I236" s="12"/>
      <c r="J236" s="12"/>
      <c r="K236" s="12"/>
      <c r="L236" s="12"/>
      <c r="M236" s="12"/>
      <c r="P236" s="19"/>
    </row>
    <row r="237" spans="1:16" s="13" customFormat="1" ht="30.75" customHeight="1">
      <c r="A237" s="519"/>
      <c r="B237" s="521"/>
      <c r="C237" s="521"/>
      <c r="D237" s="515"/>
      <c r="E237" s="515"/>
      <c r="F237" s="515"/>
      <c r="G237" s="515"/>
      <c r="H237" s="515"/>
      <c r="I237" s="12"/>
      <c r="J237" s="12"/>
      <c r="K237" s="12"/>
      <c r="L237" s="12"/>
      <c r="M237" s="12"/>
      <c r="P237" s="19"/>
    </row>
    <row r="238" spans="1:16" s="13" customFormat="1" ht="15">
      <c r="A238" s="522">
        <v>1</v>
      </c>
      <c r="B238" s="522"/>
      <c r="C238" s="90">
        <v>2</v>
      </c>
      <c r="D238" s="91">
        <v>3</v>
      </c>
      <c r="E238" s="91">
        <v>4</v>
      </c>
      <c r="F238" s="91">
        <v>5</v>
      </c>
      <c r="G238" s="91" t="s">
        <v>72</v>
      </c>
      <c r="H238" s="91" t="s">
        <v>73</v>
      </c>
      <c r="I238" s="12"/>
      <c r="J238" s="12"/>
      <c r="K238" s="12"/>
      <c r="L238" s="12"/>
      <c r="M238" s="12"/>
      <c r="P238" s="19"/>
    </row>
    <row r="239" spans="1:16" s="13" customFormat="1" ht="15">
      <c r="A239" s="281">
        <v>31</v>
      </c>
      <c r="B239" s="282" t="s">
        <v>7</v>
      </c>
      <c r="C239" s="283">
        <f>C240+C242</f>
        <v>5000</v>
      </c>
      <c r="D239" s="283">
        <f>D240+D242</f>
        <v>0</v>
      </c>
      <c r="E239" s="283">
        <f>E240+E242</f>
        <v>0</v>
      </c>
      <c r="F239" s="283">
        <f>F240+F242</f>
        <v>0</v>
      </c>
      <c r="G239" s="284">
        <f>F239/C239*100</f>
        <v>0</v>
      </c>
      <c r="H239" s="285" t="e">
        <f>F239/E239*100</f>
        <v>#DIV/0!</v>
      </c>
      <c r="I239" s="12"/>
      <c r="J239" s="12"/>
      <c r="K239" s="12"/>
      <c r="L239" s="12"/>
      <c r="M239" s="12"/>
      <c r="P239" s="19"/>
    </row>
    <row r="240" spans="1:16" s="13" customFormat="1" ht="15">
      <c r="A240" s="177">
        <v>311</v>
      </c>
      <c r="B240" s="137" t="s">
        <v>8</v>
      </c>
      <c r="C240" s="178">
        <f>SUM(C241)</f>
        <v>0</v>
      </c>
      <c r="D240" s="178">
        <f>SUM(D241)</f>
        <v>0</v>
      </c>
      <c r="E240" s="178">
        <f>SUM(E241)</f>
        <v>0</v>
      </c>
      <c r="F240" s="178">
        <f>SUM(F241)</f>
        <v>0</v>
      </c>
      <c r="G240" s="135" t="e">
        <f aca="true" t="shared" si="21" ref="G240:G246">F240/C240*100</f>
        <v>#DIV/0!</v>
      </c>
      <c r="H240" s="243" t="e">
        <f aca="true" t="shared" si="22" ref="H240:H246">F240/E240*100</f>
        <v>#DIV/0!</v>
      </c>
      <c r="I240" s="12"/>
      <c r="J240" s="12"/>
      <c r="K240" s="12"/>
      <c r="L240" s="12"/>
      <c r="M240" s="12"/>
      <c r="P240" s="19"/>
    </row>
    <row r="241" spans="1:16" s="13" customFormat="1" ht="15" customHeight="1">
      <c r="A241" s="20">
        <v>3111</v>
      </c>
      <c r="B241" s="21" t="s">
        <v>78</v>
      </c>
      <c r="C241" s="76"/>
      <c r="D241" s="22"/>
      <c r="E241" s="22"/>
      <c r="F241" s="22"/>
      <c r="G241" s="34" t="e">
        <f t="shared" si="21"/>
        <v>#DIV/0!</v>
      </c>
      <c r="H241" s="218" t="e">
        <f t="shared" si="22"/>
        <v>#DIV/0!</v>
      </c>
      <c r="I241" s="12"/>
      <c r="J241" s="12"/>
      <c r="K241" s="12"/>
      <c r="L241" s="12"/>
      <c r="M241" s="12"/>
      <c r="P241" s="19"/>
    </row>
    <row r="242" spans="1:16" s="13" customFormat="1" ht="15">
      <c r="A242" s="267">
        <v>312</v>
      </c>
      <c r="B242" s="139" t="s">
        <v>9</v>
      </c>
      <c r="C242" s="273">
        <f>SUM(C243)</f>
        <v>5000</v>
      </c>
      <c r="D242" s="273">
        <f>SUM(D243)</f>
        <v>0</v>
      </c>
      <c r="E242" s="273">
        <f>SUM(E243)</f>
        <v>0</v>
      </c>
      <c r="F242" s="273">
        <f>SUM(F243)</f>
        <v>0</v>
      </c>
      <c r="G242" s="135">
        <f t="shared" si="21"/>
        <v>0</v>
      </c>
      <c r="H242" s="243" t="e">
        <f t="shared" si="22"/>
        <v>#DIV/0!</v>
      </c>
      <c r="I242" s="12"/>
      <c r="J242" s="12"/>
      <c r="K242" s="12"/>
      <c r="L242" s="12"/>
      <c r="M242" s="12"/>
      <c r="P242" s="19"/>
    </row>
    <row r="243" spans="1:16" s="13" customFormat="1" ht="15">
      <c r="A243" s="262" t="s">
        <v>89</v>
      </c>
      <c r="B243" s="101" t="s">
        <v>9</v>
      </c>
      <c r="C243" s="76">
        <v>5000</v>
      </c>
      <c r="D243" s="22"/>
      <c r="E243" s="22"/>
      <c r="F243" s="22"/>
      <c r="G243" s="34">
        <f t="shared" si="21"/>
        <v>0</v>
      </c>
      <c r="H243" s="218" t="e">
        <f t="shared" si="22"/>
        <v>#DIV/0!</v>
      </c>
      <c r="I243" s="12"/>
      <c r="J243" s="12"/>
      <c r="K243" s="12"/>
      <c r="L243" s="12"/>
      <c r="M243" s="12"/>
      <c r="P243" s="19"/>
    </row>
    <row r="244" spans="1:16" s="13" customFormat="1" ht="15">
      <c r="A244" s="168">
        <v>322</v>
      </c>
      <c r="B244" s="151" t="s">
        <v>14</v>
      </c>
      <c r="C244" s="176">
        <f>C245</f>
        <v>0</v>
      </c>
      <c r="D244" s="176">
        <f>D245</f>
        <v>0</v>
      </c>
      <c r="E244" s="176">
        <f>E245</f>
        <v>0</v>
      </c>
      <c r="F244" s="176">
        <f>F245</f>
        <v>0</v>
      </c>
      <c r="G244" s="131" t="e">
        <f t="shared" si="21"/>
        <v>#DIV/0!</v>
      </c>
      <c r="H244" s="286" t="e">
        <f t="shared" si="22"/>
        <v>#DIV/0!</v>
      </c>
      <c r="I244" s="12"/>
      <c r="J244" s="12"/>
      <c r="K244" s="12"/>
      <c r="L244" s="12"/>
      <c r="M244" s="12"/>
      <c r="P244" s="19"/>
    </row>
    <row r="245" spans="1:16" s="13" customFormat="1" ht="15">
      <c r="A245" s="262">
        <v>3225</v>
      </c>
      <c r="B245" s="101" t="s">
        <v>128</v>
      </c>
      <c r="C245" s="22"/>
      <c r="D245" s="104"/>
      <c r="E245" s="104"/>
      <c r="F245" s="104"/>
      <c r="G245" s="34" t="e">
        <f t="shared" si="21"/>
        <v>#DIV/0!</v>
      </c>
      <c r="H245" s="218" t="e">
        <f t="shared" si="22"/>
        <v>#DIV/0!</v>
      </c>
      <c r="I245" s="12"/>
      <c r="J245" s="12"/>
      <c r="K245" s="12"/>
      <c r="L245" s="12"/>
      <c r="M245" s="12"/>
      <c r="P245" s="19"/>
    </row>
    <row r="246" spans="1:16" s="13" customFormat="1" ht="15">
      <c r="A246" s="535" t="s">
        <v>6</v>
      </c>
      <c r="B246" s="536"/>
      <c r="C246" s="279">
        <f>C239</f>
        <v>5000</v>
      </c>
      <c r="D246" s="279">
        <f>D239</f>
        <v>0</v>
      </c>
      <c r="E246" s="279">
        <f>E239+E244</f>
        <v>0</v>
      </c>
      <c r="F246" s="279">
        <f>F239</f>
        <v>0</v>
      </c>
      <c r="G246" s="164">
        <f t="shared" si="21"/>
        <v>0</v>
      </c>
      <c r="H246" s="165" t="e">
        <f t="shared" si="22"/>
        <v>#DIV/0!</v>
      </c>
      <c r="I246" s="12"/>
      <c r="J246" s="12"/>
      <c r="K246" s="12"/>
      <c r="L246" s="12"/>
      <c r="M246" s="12"/>
      <c r="P246" s="19"/>
    </row>
    <row r="247" spans="2:16" s="13" customFormat="1" ht="15">
      <c r="B247" s="11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P247" s="19"/>
    </row>
    <row r="248" spans="2:16" s="13" customFormat="1" ht="15">
      <c r="B248" s="11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P248" s="19"/>
    </row>
    <row r="249" spans="2:16" s="13" customFormat="1" ht="15">
      <c r="B249" s="11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P249" s="19"/>
    </row>
    <row r="250" spans="1:16" s="13" customFormat="1" ht="15">
      <c r="A250" s="171" t="s">
        <v>75</v>
      </c>
      <c r="B250" s="17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P250" s="19"/>
    </row>
    <row r="251" spans="1:16" s="13" customFormat="1" ht="14.25" customHeight="1">
      <c r="A251" s="518" t="s">
        <v>74</v>
      </c>
      <c r="B251" s="520" t="s">
        <v>3</v>
      </c>
      <c r="C251" s="520" t="s">
        <v>227</v>
      </c>
      <c r="D251" s="514" t="s">
        <v>228</v>
      </c>
      <c r="E251" s="514" t="s">
        <v>229</v>
      </c>
      <c r="F251" s="514" t="s">
        <v>230</v>
      </c>
      <c r="G251" s="514" t="s">
        <v>71</v>
      </c>
      <c r="H251" s="514" t="s">
        <v>71</v>
      </c>
      <c r="I251" s="12"/>
      <c r="J251" s="12"/>
      <c r="K251" s="12"/>
      <c r="L251" s="12"/>
      <c r="M251" s="12"/>
      <c r="P251" s="19"/>
    </row>
    <row r="252" spans="1:16" s="13" customFormat="1" ht="27" customHeight="1">
      <c r="A252" s="519"/>
      <c r="B252" s="521"/>
      <c r="C252" s="521"/>
      <c r="D252" s="515"/>
      <c r="E252" s="515"/>
      <c r="F252" s="515"/>
      <c r="G252" s="515"/>
      <c r="H252" s="515"/>
      <c r="I252" s="12"/>
      <c r="J252" s="12"/>
      <c r="K252" s="12"/>
      <c r="L252" s="12"/>
      <c r="M252" s="12"/>
      <c r="P252" s="19"/>
    </row>
    <row r="253" spans="1:16" s="13" customFormat="1" ht="15">
      <c r="A253" s="522">
        <v>1</v>
      </c>
      <c r="B253" s="522"/>
      <c r="C253" s="90">
        <v>2</v>
      </c>
      <c r="D253" s="91">
        <v>3</v>
      </c>
      <c r="E253" s="91">
        <v>4</v>
      </c>
      <c r="F253" s="91">
        <v>5</v>
      </c>
      <c r="G253" s="91" t="s">
        <v>72</v>
      </c>
      <c r="H253" s="91" t="s">
        <v>73</v>
      </c>
      <c r="I253" s="12"/>
      <c r="J253" s="12"/>
      <c r="K253" s="12"/>
      <c r="L253" s="12"/>
      <c r="M253" s="12"/>
      <c r="P253" s="19"/>
    </row>
    <row r="254" spans="1:16" s="13" customFormat="1" ht="15">
      <c r="A254" s="281">
        <v>31</v>
      </c>
      <c r="B254" s="282" t="s">
        <v>7</v>
      </c>
      <c r="C254" s="300">
        <f>SUM(C255)</f>
        <v>0</v>
      </c>
      <c r="D254" s="300">
        <f aca="true" t="shared" si="23" ref="D254:F255">SUM(D255)</f>
        <v>0</v>
      </c>
      <c r="E254" s="300">
        <f t="shared" si="23"/>
        <v>0</v>
      </c>
      <c r="F254" s="300">
        <f t="shared" si="23"/>
        <v>0</v>
      </c>
      <c r="G254" s="284" t="e">
        <f>F254/C254*100</f>
        <v>#DIV/0!</v>
      </c>
      <c r="H254" s="285" t="e">
        <f>F254/E254*100</f>
        <v>#DIV/0!</v>
      </c>
      <c r="I254" s="12"/>
      <c r="J254" s="12"/>
      <c r="K254" s="12"/>
      <c r="L254" s="12"/>
      <c r="M254" s="12"/>
      <c r="P254" s="19"/>
    </row>
    <row r="255" spans="1:16" s="13" customFormat="1" ht="15">
      <c r="A255" s="169">
        <v>312</v>
      </c>
      <c r="B255" s="137" t="s">
        <v>9</v>
      </c>
      <c r="C255" s="183">
        <f>SUM(C256)</f>
        <v>0</v>
      </c>
      <c r="D255" s="183">
        <f t="shared" si="23"/>
        <v>0</v>
      </c>
      <c r="E255" s="183">
        <f t="shared" si="23"/>
        <v>0</v>
      </c>
      <c r="F255" s="183">
        <f t="shared" si="23"/>
        <v>0</v>
      </c>
      <c r="G255" s="135" t="e">
        <f aca="true" t="shared" si="24" ref="G255:G284">F255/C255*100</f>
        <v>#DIV/0!</v>
      </c>
      <c r="H255" s="243" t="e">
        <f aca="true" t="shared" si="25" ref="H255:H284">F255/E255*100</f>
        <v>#DIV/0!</v>
      </c>
      <c r="I255" s="12"/>
      <c r="J255" s="12"/>
      <c r="K255" s="12"/>
      <c r="L255" s="12"/>
      <c r="M255" s="12"/>
      <c r="P255" s="19"/>
    </row>
    <row r="256" spans="1:16" s="13" customFormat="1" ht="15">
      <c r="A256" s="20" t="s">
        <v>89</v>
      </c>
      <c r="B256" s="21" t="s">
        <v>9</v>
      </c>
      <c r="C256" s="74"/>
      <c r="D256" s="22"/>
      <c r="E256" s="22"/>
      <c r="F256" s="22"/>
      <c r="G256" s="34" t="e">
        <f t="shared" si="24"/>
        <v>#DIV/0!</v>
      </c>
      <c r="H256" s="218" t="e">
        <f t="shared" si="25"/>
        <v>#DIV/0!</v>
      </c>
      <c r="I256" s="12"/>
      <c r="J256" s="12"/>
      <c r="K256" s="12"/>
      <c r="L256" s="12"/>
      <c r="M256" s="12"/>
      <c r="P256" s="19"/>
    </row>
    <row r="257" spans="1:16" s="13" customFormat="1" ht="15">
      <c r="A257" s="168">
        <v>32</v>
      </c>
      <c r="B257" s="151" t="s">
        <v>11</v>
      </c>
      <c r="C257" s="182">
        <f>SUM(C258,C261,C268,C276)</f>
        <v>82267.55</v>
      </c>
      <c r="D257" s="182">
        <f>SUM(D258,D261,D268,D276)</f>
        <v>193248</v>
      </c>
      <c r="E257" s="182">
        <f>SUM(E258,E261,E268,E276)</f>
        <v>193248</v>
      </c>
      <c r="F257" s="182">
        <f>SUM(F258,F261,F268,F276)</f>
        <v>98905.83</v>
      </c>
      <c r="G257" s="131">
        <f t="shared" si="24"/>
        <v>120.22459645388734</v>
      </c>
      <c r="H257" s="286">
        <f t="shared" si="25"/>
        <v>51.18077806756085</v>
      </c>
      <c r="I257" s="12"/>
      <c r="J257" s="12"/>
      <c r="K257" s="12"/>
      <c r="L257" s="12"/>
      <c r="M257" s="12"/>
      <c r="P257" s="19"/>
    </row>
    <row r="258" spans="1:16" s="13" customFormat="1" ht="15" customHeight="1">
      <c r="A258" s="169">
        <v>321</v>
      </c>
      <c r="B258" s="137" t="s">
        <v>12</v>
      </c>
      <c r="C258" s="183">
        <f>SUM(C259:C260)</f>
        <v>0</v>
      </c>
      <c r="D258" s="183">
        <f>SUM(D259:D260)</f>
        <v>0</v>
      </c>
      <c r="E258" s="183">
        <f>SUM(E259:E260)</f>
        <v>0</v>
      </c>
      <c r="F258" s="183">
        <f>SUM(F259:F260)</f>
        <v>0</v>
      </c>
      <c r="G258" s="135" t="e">
        <f t="shared" si="24"/>
        <v>#DIV/0!</v>
      </c>
      <c r="H258" s="243" t="e">
        <f t="shared" si="25"/>
        <v>#DIV/0!</v>
      </c>
      <c r="I258" s="12"/>
      <c r="J258" s="12"/>
      <c r="K258" s="12"/>
      <c r="L258" s="12"/>
      <c r="M258" s="12"/>
      <c r="P258" s="19"/>
    </row>
    <row r="259" spans="1:16" s="43" customFormat="1" ht="15" customHeight="1">
      <c r="A259" s="20" t="s">
        <v>81</v>
      </c>
      <c r="B259" s="21" t="s">
        <v>82</v>
      </c>
      <c r="C259" s="74">
        <v>0</v>
      </c>
      <c r="D259" s="22">
        <v>0</v>
      </c>
      <c r="E259" s="22"/>
      <c r="F259" s="22"/>
      <c r="G259" s="34" t="e">
        <f t="shared" si="24"/>
        <v>#DIV/0!</v>
      </c>
      <c r="H259" s="218" t="e">
        <f t="shared" si="25"/>
        <v>#DIV/0!</v>
      </c>
      <c r="I259" s="23"/>
      <c r="J259" s="23"/>
      <c r="K259" s="23"/>
      <c r="L259" s="23"/>
      <c r="M259" s="23"/>
      <c r="P259" s="3"/>
    </row>
    <row r="260" spans="1:16" s="43" customFormat="1" ht="30" customHeight="1">
      <c r="A260" s="20" t="s">
        <v>83</v>
      </c>
      <c r="B260" s="21" t="s">
        <v>13</v>
      </c>
      <c r="C260" s="74"/>
      <c r="D260" s="22"/>
      <c r="E260" s="22"/>
      <c r="F260" s="22"/>
      <c r="G260" s="34" t="e">
        <f t="shared" si="24"/>
        <v>#DIV/0!</v>
      </c>
      <c r="H260" s="218" t="e">
        <f t="shared" si="25"/>
        <v>#DIV/0!</v>
      </c>
      <c r="I260" s="23"/>
      <c r="J260" s="23"/>
      <c r="K260" s="23"/>
      <c r="L260" s="23"/>
      <c r="M260" s="23"/>
      <c r="P260" s="3"/>
    </row>
    <row r="261" spans="1:16" s="13" customFormat="1" ht="15">
      <c r="A261" s="169">
        <v>322</v>
      </c>
      <c r="B261" s="137" t="s">
        <v>14</v>
      </c>
      <c r="C261" s="183">
        <f>SUM(C262:C267)</f>
        <v>79625.05</v>
      </c>
      <c r="D261" s="183">
        <f>SUM(D262:D267)</f>
        <v>187248</v>
      </c>
      <c r="E261" s="183">
        <f>SUM(E262:E267)</f>
        <v>187248</v>
      </c>
      <c r="F261" s="183">
        <f>SUM(F262:F267)</f>
        <v>97075.83</v>
      </c>
      <c r="G261" s="135">
        <f t="shared" si="24"/>
        <v>121.91619345921919</v>
      </c>
      <c r="H261" s="243">
        <f t="shared" si="25"/>
        <v>51.84345360164061</v>
      </c>
      <c r="I261" s="12"/>
      <c r="J261" s="12"/>
      <c r="K261" s="12"/>
      <c r="L261" s="12"/>
      <c r="M261" s="12"/>
      <c r="P261" s="19"/>
    </row>
    <row r="262" spans="1:16" s="13" customFormat="1" ht="15">
      <c r="A262" s="20" t="s">
        <v>84</v>
      </c>
      <c r="B262" s="21" t="s">
        <v>15</v>
      </c>
      <c r="C262" s="74">
        <v>8.2</v>
      </c>
      <c r="D262" s="22">
        <f>E262</f>
        <v>1000</v>
      </c>
      <c r="E262" s="22">
        <v>1000</v>
      </c>
      <c r="F262" s="22">
        <v>317.5</v>
      </c>
      <c r="G262" s="34">
        <f t="shared" si="24"/>
        <v>3871.9512195121956</v>
      </c>
      <c r="H262" s="218">
        <f t="shared" si="25"/>
        <v>31.75</v>
      </c>
      <c r="I262" s="12"/>
      <c r="J262" s="12"/>
      <c r="K262" s="12"/>
      <c r="L262" s="12"/>
      <c r="M262" s="12"/>
      <c r="P262" s="19"/>
    </row>
    <row r="263" spans="1:16" s="13" customFormat="1" ht="15">
      <c r="A263" s="262">
        <v>3222</v>
      </c>
      <c r="B263" s="101" t="s">
        <v>127</v>
      </c>
      <c r="C263" s="74">
        <v>73779.16</v>
      </c>
      <c r="D263" s="22">
        <f>E263</f>
        <v>185248</v>
      </c>
      <c r="E263" s="22">
        <v>185248</v>
      </c>
      <c r="F263" s="22">
        <v>96448.33</v>
      </c>
      <c r="G263" s="34">
        <f t="shared" si="24"/>
        <v>130.72570899424716</v>
      </c>
      <c r="H263" s="218">
        <f t="shared" si="25"/>
        <v>52.06443794264985</v>
      </c>
      <c r="I263" s="12"/>
      <c r="J263" s="12"/>
      <c r="K263" s="12"/>
      <c r="L263" s="12"/>
      <c r="M263" s="12"/>
      <c r="P263" s="19"/>
    </row>
    <row r="264" spans="1:16" s="13" customFormat="1" ht="15">
      <c r="A264" s="20" t="s">
        <v>85</v>
      </c>
      <c r="B264" s="21" t="s">
        <v>86</v>
      </c>
      <c r="C264" s="74"/>
      <c r="D264" s="22">
        <f>E264</f>
        <v>1000</v>
      </c>
      <c r="E264" s="22">
        <v>1000</v>
      </c>
      <c r="F264" s="22">
        <v>310</v>
      </c>
      <c r="G264" s="34" t="e">
        <f t="shared" si="24"/>
        <v>#DIV/0!</v>
      </c>
      <c r="H264" s="218">
        <f t="shared" si="25"/>
        <v>31</v>
      </c>
      <c r="I264" s="12"/>
      <c r="J264" s="12"/>
      <c r="K264" s="12"/>
      <c r="L264" s="12"/>
      <c r="M264" s="12"/>
      <c r="P264" s="19"/>
    </row>
    <row r="265" spans="1:16" s="13" customFormat="1" ht="30">
      <c r="A265" s="20" t="s">
        <v>87</v>
      </c>
      <c r="B265" s="21" t="s">
        <v>88</v>
      </c>
      <c r="C265" s="74"/>
      <c r="D265" s="22">
        <f>E265</f>
        <v>0</v>
      </c>
      <c r="E265" s="22"/>
      <c r="F265" s="22"/>
      <c r="G265" s="34" t="e">
        <f t="shared" si="24"/>
        <v>#DIV/0!</v>
      </c>
      <c r="H265" s="218" t="e">
        <f t="shared" si="25"/>
        <v>#DIV/0!</v>
      </c>
      <c r="I265" s="12"/>
      <c r="J265" s="12"/>
      <c r="K265" s="12"/>
      <c r="L265" s="12"/>
      <c r="M265" s="12"/>
      <c r="P265" s="19"/>
    </row>
    <row r="266" spans="1:16" s="13" customFormat="1" ht="15">
      <c r="A266" s="262">
        <v>3225</v>
      </c>
      <c r="B266" s="101" t="s">
        <v>128</v>
      </c>
      <c r="C266" s="74">
        <v>5837.69</v>
      </c>
      <c r="D266" s="22">
        <f>E266</f>
        <v>0</v>
      </c>
      <c r="E266" s="22"/>
      <c r="F266" s="22"/>
      <c r="G266" s="34">
        <f t="shared" si="24"/>
        <v>0</v>
      </c>
      <c r="H266" s="218" t="e">
        <f t="shared" si="25"/>
        <v>#DIV/0!</v>
      </c>
      <c r="I266" s="12"/>
      <c r="J266" s="12"/>
      <c r="K266" s="12"/>
      <c r="L266" s="12"/>
      <c r="M266" s="12"/>
      <c r="P266" s="19"/>
    </row>
    <row r="267" spans="1:16" s="13" customFormat="1" ht="15">
      <c r="A267" s="262">
        <v>3227</v>
      </c>
      <c r="B267" s="101" t="s">
        <v>129</v>
      </c>
      <c r="C267" s="74"/>
      <c r="D267" s="22">
        <f>E267</f>
        <v>0</v>
      </c>
      <c r="E267" s="22"/>
      <c r="F267" s="22"/>
      <c r="G267" s="34" t="e">
        <f t="shared" si="24"/>
        <v>#DIV/0!</v>
      </c>
      <c r="H267" s="218" t="e">
        <f t="shared" si="25"/>
        <v>#DIV/0!</v>
      </c>
      <c r="I267" s="12"/>
      <c r="J267" s="12"/>
      <c r="K267" s="12"/>
      <c r="L267" s="12"/>
      <c r="M267" s="12"/>
      <c r="P267" s="19"/>
    </row>
    <row r="268" spans="1:16" s="13" customFormat="1" ht="15">
      <c r="A268" s="169">
        <v>323</v>
      </c>
      <c r="B268" s="137" t="s">
        <v>16</v>
      </c>
      <c r="C268" s="183">
        <f>SUM(C269:C275)</f>
        <v>2092.5</v>
      </c>
      <c r="D268" s="183">
        <f>SUM(D269:D275)</f>
        <v>6000</v>
      </c>
      <c r="E268" s="183">
        <f>SUM(E269:E275)</f>
        <v>6000</v>
      </c>
      <c r="F268" s="183">
        <f>SUM(F269:F275)</f>
        <v>1830</v>
      </c>
      <c r="G268" s="135">
        <f t="shared" si="24"/>
        <v>87.45519713261649</v>
      </c>
      <c r="H268" s="243">
        <f t="shared" si="25"/>
        <v>30.5</v>
      </c>
      <c r="I268" s="12"/>
      <c r="J268" s="12"/>
      <c r="K268" s="12"/>
      <c r="L268" s="12"/>
      <c r="M268" s="12"/>
      <c r="P268" s="19"/>
    </row>
    <row r="269" spans="1:16" s="43" customFormat="1" ht="15">
      <c r="A269" s="20" t="s">
        <v>90</v>
      </c>
      <c r="B269" s="21" t="s">
        <v>91</v>
      </c>
      <c r="C269" s="106"/>
      <c r="D269" s="22"/>
      <c r="E269" s="22"/>
      <c r="F269" s="22"/>
      <c r="G269" s="34" t="e">
        <f t="shared" si="24"/>
        <v>#DIV/0!</v>
      </c>
      <c r="H269" s="218" t="e">
        <f t="shared" si="25"/>
        <v>#DIV/0!</v>
      </c>
      <c r="I269" s="23"/>
      <c r="J269" s="23"/>
      <c r="K269" s="23"/>
      <c r="L269" s="23"/>
      <c r="M269" s="23"/>
      <c r="P269" s="3"/>
    </row>
    <row r="270" spans="1:16" s="43" customFormat="1" ht="15">
      <c r="A270" s="20" t="s">
        <v>92</v>
      </c>
      <c r="B270" s="21" t="s">
        <v>93</v>
      </c>
      <c r="C270" s="106"/>
      <c r="D270" s="22"/>
      <c r="E270" s="22"/>
      <c r="F270" s="22"/>
      <c r="G270" s="34" t="e">
        <f t="shared" si="24"/>
        <v>#DIV/0!</v>
      </c>
      <c r="H270" s="218" t="e">
        <f t="shared" si="25"/>
        <v>#DIV/0!</v>
      </c>
      <c r="I270" s="23"/>
      <c r="J270" s="23"/>
      <c r="K270" s="23"/>
      <c r="L270" s="23"/>
      <c r="M270" s="23"/>
      <c r="P270" s="3"/>
    </row>
    <row r="271" spans="1:16" s="43" customFormat="1" ht="15">
      <c r="A271" s="20" t="s">
        <v>94</v>
      </c>
      <c r="B271" s="21" t="s">
        <v>95</v>
      </c>
      <c r="C271" s="106"/>
      <c r="D271" s="22"/>
      <c r="E271" s="22"/>
      <c r="F271" s="22"/>
      <c r="G271" s="34" t="e">
        <f t="shared" si="24"/>
        <v>#DIV/0!</v>
      </c>
      <c r="H271" s="218" t="e">
        <f t="shared" si="25"/>
        <v>#DIV/0!</v>
      </c>
      <c r="I271" s="23"/>
      <c r="J271" s="23"/>
      <c r="K271" s="23"/>
      <c r="L271" s="23"/>
      <c r="M271" s="23"/>
      <c r="P271" s="3"/>
    </row>
    <row r="272" spans="1:16" s="43" customFormat="1" ht="15">
      <c r="A272" s="262">
        <v>3236</v>
      </c>
      <c r="B272" s="101" t="s">
        <v>131</v>
      </c>
      <c r="C272" s="106">
        <v>500</v>
      </c>
      <c r="D272" s="22">
        <f>E272</f>
        <v>6000</v>
      </c>
      <c r="E272" s="22">
        <v>6000</v>
      </c>
      <c r="F272" s="22">
        <v>1830</v>
      </c>
      <c r="G272" s="34">
        <f t="shared" si="24"/>
        <v>366</v>
      </c>
      <c r="H272" s="218">
        <f t="shared" si="25"/>
        <v>30.5</v>
      </c>
      <c r="I272" s="23"/>
      <c r="J272" s="23"/>
      <c r="K272" s="23"/>
      <c r="L272" s="23"/>
      <c r="M272" s="23"/>
      <c r="P272" s="3"/>
    </row>
    <row r="273" spans="1:16" s="43" customFormat="1" ht="15">
      <c r="A273" s="262">
        <v>3237</v>
      </c>
      <c r="B273" s="101" t="s">
        <v>132</v>
      </c>
      <c r="C273" s="106">
        <v>1592.5</v>
      </c>
      <c r="D273" s="22"/>
      <c r="E273" s="22"/>
      <c r="F273" s="22"/>
      <c r="G273" s="34">
        <f t="shared" si="24"/>
        <v>0</v>
      </c>
      <c r="H273" s="218" t="e">
        <f t="shared" si="25"/>
        <v>#DIV/0!</v>
      </c>
      <c r="I273" s="23"/>
      <c r="J273" s="23"/>
      <c r="K273" s="23"/>
      <c r="L273" s="23"/>
      <c r="M273" s="23"/>
      <c r="P273" s="3"/>
    </row>
    <row r="274" spans="1:16" s="43" customFormat="1" ht="15">
      <c r="A274" s="20" t="s">
        <v>96</v>
      </c>
      <c r="B274" s="21" t="s">
        <v>97</v>
      </c>
      <c r="C274" s="106"/>
      <c r="D274" s="22"/>
      <c r="E274" s="22"/>
      <c r="F274" s="22"/>
      <c r="G274" s="34" t="e">
        <f t="shared" si="24"/>
        <v>#DIV/0!</v>
      </c>
      <c r="H274" s="218" t="e">
        <f t="shared" si="25"/>
        <v>#DIV/0!</v>
      </c>
      <c r="I274" s="23"/>
      <c r="J274" s="23"/>
      <c r="K274" s="23"/>
      <c r="L274" s="23"/>
      <c r="M274" s="23"/>
      <c r="P274" s="3"/>
    </row>
    <row r="275" spans="1:16" s="43" customFormat="1" ht="15">
      <c r="A275" s="20" t="s">
        <v>98</v>
      </c>
      <c r="B275" s="21" t="s">
        <v>17</v>
      </c>
      <c r="C275" s="106"/>
      <c r="D275" s="22"/>
      <c r="E275" s="22"/>
      <c r="F275" s="22"/>
      <c r="G275" s="34" t="e">
        <f t="shared" si="24"/>
        <v>#DIV/0!</v>
      </c>
      <c r="H275" s="218" t="e">
        <f t="shared" si="25"/>
        <v>#DIV/0!</v>
      </c>
      <c r="I275" s="23"/>
      <c r="J275" s="23"/>
      <c r="K275" s="23"/>
      <c r="L275" s="23"/>
      <c r="M275" s="23"/>
      <c r="P275" s="3"/>
    </row>
    <row r="276" spans="1:16" s="13" customFormat="1" ht="15">
      <c r="A276" s="169">
        <v>329</v>
      </c>
      <c r="B276" s="137" t="s">
        <v>18</v>
      </c>
      <c r="C276" s="183">
        <f>SUM(C277:C280)</f>
        <v>550</v>
      </c>
      <c r="D276" s="183">
        <f>SUM(D277:D280)</f>
        <v>0</v>
      </c>
      <c r="E276" s="183">
        <f>SUM(E277:E280)</f>
        <v>0</v>
      </c>
      <c r="F276" s="183">
        <f>SUM(F277:F280)</f>
        <v>0</v>
      </c>
      <c r="G276" s="135">
        <f t="shared" si="24"/>
        <v>0</v>
      </c>
      <c r="H276" s="243" t="e">
        <f t="shared" si="25"/>
        <v>#DIV/0!</v>
      </c>
      <c r="I276" s="12"/>
      <c r="J276" s="12"/>
      <c r="K276" s="12"/>
      <c r="L276" s="12"/>
      <c r="M276" s="12"/>
      <c r="P276" s="19"/>
    </row>
    <row r="277" spans="1:13" s="43" customFormat="1" ht="31.5" customHeight="1">
      <c r="A277" s="20" t="s">
        <v>99</v>
      </c>
      <c r="B277" s="21" t="s">
        <v>100</v>
      </c>
      <c r="C277" s="106"/>
      <c r="D277" s="22"/>
      <c r="E277" s="22"/>
      <c r="F277" s="22"/>
      <c r="G277" s="34" t="e">
        <f t="shared" si="24"/>
        <v>#DIV/0!</v>
      </c>
      <c r="H277" s="218" t="e">
        <f t="shared" si="25"/>
        <v>#DIV/0!</v>
      </c>
      <c r="I277" s="23"/>
      <c r="J277" s="23"/>
      <c r="K277" s="23"/>
      <c r="L277" s="23"/>
      <c r="M277" s="23"/>
    </row>
    <row r="278" spans="1:13" s="43" customFormat="1" ht="15">
      <c r="A278" s="20" t="s">
        <v>101</v>
      </c>
      <c r="B278" s="21" t="s">
        <v>102</v>
      </c>
      <c r="C278" s="106"/>
      <c r="D278" s="22"/>
      <c r="E278" s="22"/>
      <c r="F278" s="22"/>
      <c r="G278" s="34" t="e">
        <f t="shared" si="24"/>
        <v>#DIV/0!</v>
      </c>
      <c r="H278" s="218" t="e">
        <f t="shared" si="25"/>
        <v>#DIV/0!</v>
      </c>
      <c r="I278" s="23"/>
      <c r="J278" s="23"/>
      <c r="K278" s="23"/>
      <c r="L278" s="23"/>
      <c r="M278" s="23"/>
    </row>
    <row r="279" spans="1:13" s="43" customFormat="1" ht="15">
      <c r="A279" s="20">
        <v>3296</v>
      </c>
      <c r="B279" s="21" t="s">
        <v>220</v>
      </c>
      <c r="C279" s="106">
        <v>550</v>
      </c>
      <c r="D279" s="22"/>
      <c r="E279" s="22"/>
      <c r="F279" s="22"/>
      <c r="G279" s="34">
        <f t="shared" si="24"/>
        <v>0</v>
      </c>
      <c r="H279" s="218" t="e">
        <f t="shared" si="25"/>
        <v>#DIV/0!</v>
      </c>
      <c r="I279" s="23"/>
      <c r="J279" s="23"/>
      <c r="K279" s="23"/>
      <c r="L279" s="23"/>
      <c r="M279" s="23"/>
    </row>
    <row r="280" spans="1:13" s="43" customFormat="1" ht="15">
      <c r="A280" s="20" t="s">
        <v>104</v>
      </c>
      <c r="B280" s="21" t="s">
        <v>18</v>
      </c>
      <c r="C280" s="106"/>
      <c r="D280" s="22"/>
      <c r="E280" s="22"/>
      <c r="F280" s="22"/>
      <c r="G280" s="34" t="e">
        <f t="shared" si="24"/>
        <v>#DIV/0!</v>
      </c>
      <c r="H280" s="218" t="e">
        <f t="shared" si="25"/>
        <v>#DIV/0!</v>
      </c>
      <c r="I280" s="23"/>
      <c r="J280" s="23"/>
      <c r="K280" s="23"/>
      <c r="L280" s="23"/>
      <c r="M280" s="23"/>
    </row>
    <row r="281" spans="1:16" s="13" customFormat="1" ht="15">
      <c r="A281" s="168">
        <v>34</v>
      </c>
      <c r="B281" s="151" t="s">
        <v>19</v>
      </c>
      <c r="C281" s="182">
        <f>SUM(C282)</f>
        <v>0</v>
      </c>
      <c r="D281" s="182">
        <f aca="true" t="shared" si="26" ref="D281:F282">SUM(D282)</f>
        <v>0</v>
      </c>
      <c r="E281" s="182">
        <f t="shared" si="26"/>
        <v>0</v>
      </c>
      <c r="F281" s="182">
        <f t="shared" si="26"/>
        <v>0</v>
      </c>
      <c r="G281" s="131" t="e">
        <f t="shared" si="24"/>
        <v>#DIV/0!</v>
      </c>
      <c r="H281" s="286" t="e">
        <f t="shared" si="25"/>
        <v>#DIV/0!</v>
      </c>
      <c r="I281" s="12"/>
      <c r="J281" s="12"/>
      <c r="K281" s="12"/>
      <c r="L281" s="12"/>
      <c r="M281" s="12"/>
      <c r="P281" s="19"/>
    </row>
    <row r="282" spans="1:16" s="13" customFormat="1" ht="15">
      <c r="A282" s="169">
        <v>343</v>
      </c>
      <c r="B282" s="137" t="s">
        <v>20</v>
      </c>
      <c r="C282" s="183">
        <f>SUM(C283)</f>
        <v>0</v>
      </c>
      <c r="D282" s="183">
        <f t="shared" si="26"/>
        <v>0</v>
      </c>
      <c r="E282" s="183">
        <f t="shared" si="26"/>
        <v>0</v>
      </c>
      <c r="F282" s="183">
        <f t="shared" si="26"/>
        <v>0</v>
      </c>
      <c r="G282" s="135" t="e">
        <f t="shared" si="24"/>
        <v>#DIV/0!</v>
      </c>
      <c r="H282" s="243" t="e">
        <f t="shared" si="25"/>
        <v>#DIV/0!</v>
      </c>
      <c r="I282" s="12"/>
      <c r="J282" s="12"/>
      <c r="K282" s="12"/>
      <c r="L282" s="12"/>
      <c r="M282" s="12"/>
      <c r="P282" s="19"/>
    </row>
    <row r="283" spans="1:16" s="13" customFormat="1" ht="15">
      <c r="A283" s="288" t="s">
        <v>105</v>
      </c>
      <c r="B283" s="199" t="s">
        <v>106</v>
      </c>
      <c r="C283" s="301"/>
      <c r="D283" s="198"/>
      <c r="E283" s="198"/>
      <c r="F283" s="198"/>
      <c r="G283" s="236" t="e">
        <f t="shared" si="24"/>
        <v>#DIV/0!</v>
      </c>
      <c r="H283" s="237" t="e">
        <f t="shared" si="25"/>
        <v>#DIV/0!</v>
      </c>
      <c r="I283" s="12"/>
      <c r="J283" s="12"/>
      <c r="K283" s="12"/>
      <c r="L283" s="12"/>
      <c r="M283" s="12"/>
      <c r="P283" s="19"/>
    </row>
    <row r="284" spans="1:16" s="13" customFormat="1" ht="15">
      <c r="A284" s="535" t="s">
        <v>6</v>
      </c>
      <c r="B284" s="536"/>
      <c r="C284" s="299">
        <f>SUM(C254,C257,C281)</f>
        <v>82267.55</v>
      </c>
      <c r="D284" s="299">
        <f>SUM(D254,D257,D281)</f>
        <v>193248</v>
      </c>
      <c r="E284" s="299">
        <f>SUM(E254,E257,E281)</f>
        <v>193248</v>
      </c>
      <c r="F284" s="299">
        <f>SUM(F254,F257,F281)</f>
        <v>98905.83</v>
      </c>
      <c r="G284" s="164">
        <f t="shared" si="24"/>
        <v>120.22459645388734</v>
      </c>
      <c r="H284" s="165">
        <f t="shared" si="25"/>
        <v>51.18077806756085</v>
      </c>
      <c r="I284" s="12"/>
      <c r="J284" s="12"/>
      <c r="K284" s="12"/>
      <c r="L284" s="12"/>
      <c r="M284" s="12"/>
      <c r="P284" s="19"/>
    </row>
    <row r="285" spans="1:16" s="13" customFormat="1" ht="15">
      <c r="A285" s="264"/>
      <c r="B285" s="264"/>
      <c r="C285" s="265"/>
      <c r="D285" s="265"/>
      <c r="E285" s="265"/>
      <c r="F285" s="265"/>
      <c r="G285" s="227"/>
      <c r="H285" s="227"/>
      <c r="I285" s="12"/>
      <c r="J285" s="12"/>
      <c r="K285" s="12"/>
      <c r="L285" s="12"/>
      <c r="M285" s="12"/>
      <c r="P285" s="19"/>
    </row>
    <row r="286" spans="1:16" s="13" customFormat="1" ht="15.75" customHeight="1">
      <c r="A286" s="264"/>
      <c r="B286" s="264"/>
      <c r="C286" s="264"/>
      <c r="D286" s="227"/>
      <c r="E286" s="227"/>
      <c r="F286" s="227"/>
      <c r="G286" s="227"/>
      <c r="H286" s="227"/>
      <c r="I286" s="12"/>
      <c r="J286" s="12"/>
      <c r="K286" s="12"/>
      <c r="L286" s="12"/>
      <c r="M286" s="12"/>
      <c r="P286" s="19"/>
    </row>
    <row r="287" spans="1:16" s="38" customFormat="1" ht="15">
      <c r="A287" s="173" t="s">
        <v>198</v>
      </c>
      <c r="B287" s="17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P287" s="73"/>
    </row>
    <row r="288" spans="1:16" s="13" customFormat="1" ht="14.25" customHeight="1">
      <c r="A288" s="518" t="s">
        <v>74</v>
      </c>
      <c r="B288" s="520" t="s">
        <v>3</v>
      </c>
      <c r="C288" s="520" t="s">
        <v>227</v>
      </c>
      <c r="D288" s="514" t="s">
        <v>228</v>
      </c>
      <c r="E288" s="514" t="s">
        <v>229</v>
      </c>
      <c r="F288" s="514" t="s">
        <v>230</v>
      </c>
      <c r="G288" s="514" t="s">
        <v>71</v>
      </c>
      <c r="H288" s="514" t="s">
        <v>71</v>
      </c>
      <c r="I288" s="12"/>
      <c r="J288" s="12"/>
      <c r="K288" s="12"/>
      <c r="L288" s="12"/>
      <c r="M288" s="12"/>
      <c r="P288" s="19"/>
    </row>
    <row r="289" spans="1:16" s="13" customFormat="1" ht="28.5" customHeight="1">
      <c r="A289" s="519"/>
      <c r="B289" s="521"/>
      <c r="C289" s="521"/>
      <c r="D289" s="515"/>
      <c r="E289" s="515"/>
      <c r="F289" s="515"/>
      <c r="G289" s="515"/>
      <c r="H289" s="515"/>
      <c r="I289" s="12"/>
      <c r="J289" s="12"/>
      <c r="K289" s="12"/>
      <c r="L289" s="12"/>
      <c r="M289" s="12"/>
      <c r="P289" s="19"/>
    </row>
    <row r="290" spans="1:16" s="13" customFormat="1" ht="15">
      <c r="A290" s="522">
        <v>1</v>
      </c>
      <c r="B290" s="522"/>
      <c r="C290" s="90">
        <v>2</v>
      </c>
      <c r="D290" s="91">
        <v>3</v>
      </c>
      <c r="E290" s="91">
        <v>4</v>
      </c>
      <c r="F290" s="91">
        <v>5</v>
      </c>
      <c r="G290" s="91" t="s">
        <v>72</v>
      </c>
      <c r="H290" s="91" t="s">
        <v>73</v>
      </c>
      <c r="I290" s="12"/>
      <c r="J290" s="12"/>
      <c r="K290" s="12"/>
      <c r="L290" s="12"/>
      <c r="M290" s="12"/>
      <c r="P290" s="19"/>
    </row>
    <row r="291" spans="1:16" s="13" customFormat="1" ht="15">
      <c r="A291" s="303">
        <v>32</v>
      </c>
      <c r="B291" s="282" t="s">
        <v>11</v>
      </c>
      <c r="C291" s="284">
        <f>SUM(C292+C295)</f>
        <v>0</v>
      </c>
      <c r="D291" s="284">
        <f>SUM(D292+D295)</f>
        <v>0</v>
      </c>
      <c r="E291" s="284">
        <f>SUM(E292+E295)</f>
        <v>0</v>
      </c>
      <c r="F291" s="284">
        <f>SUM(F292+F295)</f>
        <v>0</v>
      </c>
      <c r="G291" s="386" t="e">
        <f aca="true" t="shared" si="27" ref="G291:G297">F291/C291*100</f>
        <v>#DIV/0!</v>
      </c>
      <c r="H291" s="387" t="e">
        <f aca="true" t="shared" si="28" ref="H291:H297">F291/E291*100</f>
        <v>#DIV/0!</v>
      </c>
      <c r="I291" s="12"/>
      <c r="J291" s="12"/>
      <c r="K291" s="12"/>
      <c r="L291" s="12"/>
      <c r="M291" s="12"/>
      <c r="P291" s="19"/>
    </row>
    <row r="292" spans="1:16" s="13" customFormat="1" ht="15">
      <c r="A292" s="169">
        <v>322</v>
      </c>
      <c r="B292" s="137" t="s">
        <v>14</v>
      </c>
      <c r="C292" s="135">
        <f>SUM(C293:C294)</f>
        <v>0</v>
      </c>
      <c r="D292" s="135">
        <f>SUM(D293:D294)</f>
        <v>0</v>
      </c>
      <c r="E292" s="135">
        <f>SUM(E293:E294)</f>
        <v>0</v>
      </c>
      <c r="F292" s="135">
        <f>SUM(F293:F294)</f>
        <v>0</v>
      </c>
      <c r="G292" s="135" t="e">
        <f t="shared" si="27"/>
        <v>#DIV/0!</v>
      </c>
      <c r="H292" s="243" t="e">
        <f t="shared" si="28"/>
        <v>#DIV/0!</v>
      </c>
      <c r="I292" s="12"/>
      <c r="J292" s="12"/>
      <c r="K292" s="12"/>
      <c r="L292" s="12"/>
      <c r="M292" s="12"/>
      <c r="P292" s="19"/>
    </row>
    <row r="293" spans="1:16" s="13" customFormat="1" ht="30">
      <c r="A293" s="20" t="s">
        <v>87</v>
      </c>
      <c r="B293" s="21" t="s">
        <v>88</v>
      </c>
      <c r="C293" s="293">
        <v>0</v>
      </c>
      <c r="D293" s="293"/>
      <c r="E293" s="293"/>
      <c r="F293" s="293"/>
      <c r="G293" s="384" t="e">
        <f t="shared" si="27"/>
        <v>#DIV/0!</v>
      </c>
      <c r="H293" s="385" t="e">
        <f t="shared" si="28"/>
        <v>#DIV/0!</v>
      </c>
      <c r="I293" s="12"/>
      <c r="J293" s="12"/>
      <c r="K293" s="12"/>
      <c r="L293" s="12"/>
      <c r="M293" s="12"/>
      <c r="P293" s="19"/>
    </row>
    <row r="294" spans="1:16" s="13" customFormat="1" ht="15">
      <c r="A294" s="262">
        <v>3225</v>
      </c>
      <c r="B294" s="101" t="s">
        <v>128</v>
      </c>
      <c r="C294" s="293">
        <v>0</v>
      </c>
      <c r="D294" s="293"/>
      <c r="E294" s="293"/>
      <c r="F294" s="293"/>
      <c r="G294" s="293" t="e">
        <f t="shared" si="27"/>
        <v>#DIV/0!</v>
      </c>
      <c r="H294" s="298" t="e">
        <f t="shared" si="28"/>
        <v>#DIV/0!</v>
      </c>
      <c r="I294" s="12"/>
      <c r="J294" s="12"/>
      <c r="K294" s="12"/>
      <c r="L294" s="12"/>
      <c r="M294" s="12"/>
      <c r="P294" s="19"/>
    </row>
    <row r="295" spans="1:16" s="13" customFormat="1" ht="15">
      <c r="A295" s="169">
        <v>323</v>
      </c>
      <c r="B295" s="137" t="s">
        <v>68</v>
      </c>
      <c r="C295" s="184">
        <f>SUM(C296)</f>
        <v>0</v>
      </c>
      <c r="D295" s="184">
        <f>SUM(D296)</f>
        <v>0</v>
      </c>
      <c r="E295" s="184">
        <f>SUM(E296)</f>
        <v>0</v>
      </c>
      <c r="F295" s="184">
        <f>SUM(F296)</f>
        <v>0</v>
      </c>
      <c r="G295" s="135" t="e">
        <f t="shared" si="27"/>
        <v>#DIV/0!</v>
      </c>
      <c r="H295" s="243" t="e">
        <f t="shared" si="28"/>
        <v>#DIV/0!</v>
      </c>
      <c r="I295" s="12"/>
      <c r="J295" s="12"/>
      <c r="K295" s="12"/>
      <c r="L295" s="12"/>
      <c r="M295" s="12"/>
      <c r="P295" s="19"/>
    </row>
    <row r="296" spans="1:16" s="43" customFormat="1" ht="15">
      <c r="A296" s="288" t="s">
        <v>92</v>
      </c>
      <c r="B296" s="199" t="s">
        <v>93</v>
      </c>
      <c r="C296" s="304">
        <v>0</v>
      </c>
      <c r="D296" s="305"/>
      <c r="E296" s="305"/>
      <c r="F296" s="305"/>
      <c r="G296" s="236" t="e">
        <f t="shared" si="27"/>
        <v>#DIV/0!</v>
      </c>
      <c r="H296" s="237" t="e">
        <f t="shared" si="28"/>
        <v>#DIV/0!</v>
      </c>
      <c r="I296" s="23"/>
      <c r="J296" s="23"/>
      <c r="K296" s="23"/>
      <c r="L296" s="23"/>
      <c r="M296" s="23"/>
      <c r="P296" s="3"/>
    </row>
    <row r="297" spans="1:16" s="13" customFormat="1" ht="15">
      <c r="A297" s="535" t="s">
        <v>6</v>
      </c>
      <c r="B297" s="536"/>
      <c r="C297" s="290">
        <f>C291</f>
        <v>0</v>
      </c>
      <c r="D297" s="290">
        <f>D291</f>
        <v>0</v>
      </c>
      <c r="E297" s="290">
        <f>E291</f>
        <v>0</v>
      </c>
      <c r="F297" s="290">
        <f>F291</f>
        <v>0</v>
      </c>
      <c r="G297" s="164" t="e">
        <f t="shared" si="27"/>
        <v>#DIV/0!</v>
      </c>
      <c r="H297" s="165" t="e">
        <f t="shared" si="28"/>
        <v>#DIV/0!</v>
      </c>
      <c r="I297" s="12"/>
      <c r="J297" s="12"/>
      <c r="K297" s="12"/>
      <c r="L297" s="12"/>
      <c r="M297" s="12"/>
      <c r="P297" s="19"/>
    </row>
    <row r="298" spans="1:16" s="13" customFormat="1" ht="15">
      <c r="A298" s="11"/>
      <c r="B298" s="11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P298" s="19"/>
    </row>
    <row r="299" spans="1:16" s="13" customFormat="1" ht="15">
      <c r="A299" s="171" t="s">
        <v>33</v>
      </c>
      <c r="B299" s="17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P299" s="19"/>
    </row>
    <row r="300" spans="1:16" s="13" customFormat="1" ht="15.75" customHeight="1">
      <c r="A300" s="518" t="s">
        <v>74</v>
      </c>
      <c r="B300" s="520" t="s">
        <v>3</v>
      </c>
      <c r="C300" s="520" t="s">
        <v>227</v>
      </c>
      <c r="D300" s="514" t="s">
        <v>228</v>
      </c>
      <c r="E300" s="514" t="s">
        <v>229</v>
      </c>
      <c r="F300" s="514" t="s">
        <v>230</v>
      </c>
      <c r="G300" s="514" t="s">
        <v>71</v>
      </c>
      <c r="H300" s="514" t="s">
        <v>71</v>
      </c>
      <c r="I300" s="12"/>
      <c r="J300" s="12"/>
      <c r="K300" s="12"/>
      <c r="L300" s="12"/>
      <c r="M300" s="12"/>
      <c r="P300" s="19"/>
    </row>
    <row r="301" spans="1:16" s="13" customFormat="1" ht="36" customHeight="1">
      <c r="A301" s="519"/>
      <c r="B301" s="521"/>
      <c r="C301" s="521"/>
      <c r="D301" s="515"/>
      <c r="E301" s="515"/>
      <c r="F301" s="515"/>
      <c r="G301" s="515"/>
      <c r="H301" s="515"/>
      <c r="I301" s="12"/>
      <c r="J301" s="12"/>
      <c r="K301" s="12"/>
      <c r="L301" s="12"/>
      <c r="M301" s="12"/>
      <c r="P301" s="19"/>
    </row>
    <row r="302" spans="1:16" s="13" customFormat="1" ht="15">
      <c r="A302" s="522">
        <v>1</v>
      </c>
      <c r="B302" s="522"/>
      <c r="C302" s="90">
        <v>2</v>
      </c>
      <c r="D302" s="91">
        <v>3</v>
      </c>
      <c r="E302" s="91">
        <v>4</v>
      </c>
      <c r="F302" s="91">
        <v>5</v>
      </c>
      <c r="G302" s="91" t="s">
        <v>72</v>
      </c>
      <c r="H302" s="91" t="s">
        <v>73</v>
      </c>
      <c r="I302" s="12"/>
      <c r="J302" s="12"/>
      <c r="K302" s="12"/>
      <c r="L302" s="12"/>
      <c r="M302" s="12"/>
      <c r="P302" s="19"/>
    </row>
    <row r="303" spans="1:16" s="13" customFormat="1" ht="15">
      <c r="A303" s="303">
        <v>31</v>
      </c>
      <c r="B303" s="282" t="s">
        <v>7</v>
      </c>
      <c r="C303" s="300">
        <f>SUM(C304,C308,C310)</f>
        <v>3808230.36</v>
      </c>
      <c r="D303" s="300">
        <f>SUM(D304,D308,D310)</f>
        <v>8160810.14</v>
      </c>
      <c r="E303" s="300">
        <f>SUM(E304,E308,E310)</f>
        <v>8160810.14</v>
      </c>
      <c r="F303" s="300">
        <f>SUM(F304,F308,F310)</f>
        <v>3966925.69</v>
      </c>
      <c r="G303" s="284">
        <f>F303/C303*100</f>
        <v>104.16716729289455</v>
      </c>
      <c r="H303" s="285">
        <f>F303/E303*100</f>
        <v>48.60945937899249</v>
      </c>
      <c r="I303" s="12"/>
      <c r="J303" s="12"/>
      <c r="K303" s="12"/>
      <c r="L303" s="12"/>
      <c r="M303" s="12"/>
      <c r="P303" s="19"/>
    </row>
    <row r="304" spans="1:16" s="13" customFormat="1" ht="15">
      <c r="A304" s="169">
        <v>311</v>
      </c>
      <c r="B304" s="137" t="s">
        <v>164</v>
      </c>
      <c r="C304" s="183">
        <f>SUM(C305:C307)</f>
        <v>3160732.23</v>
      </c>
      <c r="D304" s="183">
        <f>SUM(D305:D307)</f>
        <v>6768296.71</v>
      </c>
      <c r="E304" s="183">
        <f>SUM(E305:E307)</f>
        <v>6768296.71</v>
      </c>
      <c r="F304" s="183">
        <f>SUM(F305:F307)</f>
        <v>3284914.33</v>
      </c>
      <c r="G304" s="135">
        <f aca="true" t="shared" si="29" ref="G304:G349">F304/C304*100</f>
        <v>103.92890289222633</v>
      </c>
      <c r="H304" s="243">
        <f aca="true" t="shared" si="30" ref="H304:H349">F304/E304*100</f>
        <v>48.53384050298232</v>
      </c>
      <c r="I304" s="12"/>
      <c r="J304" s="12"/>
      <c r="K304" s="12"/>
      <c r="L304" s="12"/>
      <c r="M304" s="12"/>
      <c r="P304" s="19"/>
    </row>
    <row r="305" spans="1:16" s="13" customFormat="1" ht="15">
      <c r="A305" s="20">
        <v>3111</v>
      </c>
      <c r="B305" s="21" t="s">
        <v>78</v>
      </c>
      <c r="C305" s="74">
        <v>3126714.28</v>
      </c>
      <c r="D305" s="107">
        <f>E305</f>
        <v>6619296.71</v>
      </c>
      <c r="E305" s="107">
        <v>6619296.71</v>
      </c>
      <c r="F305" s="107">
        <v>3198832.18</v>
      </c>
      <c r="G305" s="34">
        <f t="shared" si="29"/>
        <v>102.30650752009231</v>
      </c>
      <c r="H305" s="218">
        <f t="shared" si="30"/>
        <v>48.32586179687963</v>
      </c>
      <c r="I305" s="12"/>
      <c r="J305" s="12"/>
      <c r="K305" s="12"/>
      <c r="L305" s="12"/>
      <c r="M305" s="12"/>
      <c r="P305" s="19"/>
    </row>
    <row r="306" spans="1:16" s="13" customFormat="1" ht="15">
      <c r="A306" s="262">
        <v>3113</v>
      </c>
      <c r="B306" s="21" t="s">
        <v>180</v>
      </c>
      <c r="C306" s="74">
        <v>17315.16</v>
      </c>
      <c r="D306" s="107">
        <f>E306</f>
        <v>110000</v>
      </c>
      <c r="E306" s="107">
        <v>110000</v>
      </c>
      <c r="F306" s="107">
        <v>68898.82</v>
      </c>
      <c r="G306" s="34">
        <f t="shared" si="29"/>
        <v>397.910386043213</v>
      </c>
      <c r="H306" s="218">
        <f t="shared" si="30"/>
        <v>62.63529090909091</v>
      </c>
      <c r="I306" s="12"/>
      <c r="J306" s="12"/>
      <c r="K306" s="12"/>
      <c r="L306" s="12"/>
      <c r="M306" s="12"/>
      <c r="P306" s="19"/>
    </row>
    <row r="307" spans="1:16" s="13" customFormat="1" ht="15">
      <c r="A307" s="262">
        <v>3114</v>
      </c>
      <c r="B307" s="21" t="s">
        <v>181</v>
      </c>
      <c r="C307" s="74">
        <v>16702.79</v>
      </c>
      <c r="D307" s="107">
        <f>E307</f>
        <v>39000</v>
      </c>
      <c r="E307" s="107">
        <v>39000</v>
      </c>
      <c r="F307" s="107">
        <v>17183.33</v>
      </c>
      <c r="G307" s="34">
        <f t="shared" si="29"/>
        <v>102.87700438070526</v>
      </c>
      <c r="H307" s="218">
        <f t="shared" si="30"/>
        <v>44.05982051282052</v>
      </c>
      <c r="I307" s="12"/>
      <c r="J307" s="12"/>
      <c r="K307" s="12"/>
      <c r="L307" s="12"/>
      <c r="M307" s="12"/>
      <c r="P307" s="19"/>
    </row>
    <row r="308" spans="1:16" s="13" customFormat="1" ht="15">
      <c r="A308" s="169">
        <v>312</v>
      </c>
      <c r="B308" s="137" t="s">
        <v>165</v>
      </c>
      <c r="C308" s="183">
        <f>SUM(C309)</f>
        <v>125283.54</v>
      </c>
      <c r="D308" s="183">
        <f>SUM(D309)</f>
        <v>300000</v>
      </c>
      <c r="E308" s="183">
        <f>SUM(E309)</f>
        <v>300000</v>
      </c>
      <c r="F308" s="183">
        <f>SUM(F309)</f>
        <v>137318.42</v>
      </c>
      <c r="G308" s="135">
        <f t="shared" si="29"/>
        <v>109.60611425890426</v>
      </c>
      <c r="H308" s="243">
        <f t="shared" si="30"/>
        <v>45.77280666666667</v>
      </c>
      <c r="I308" s="12"/>
      <c r="J308" s="12"/>
      <c r="K308" s="12"/>
      <c r="L308" s="12"/>
      <c r="M308" s="12"/>
      <c r="P308" s="19"/>
    </row>
    <row r="309" spans="1:16" s="13" customFormat="1" ht="15">
      <c r="A309" s="32">
        <v>3121</v>
      </c>
      <c r="B309" s="33" t="s">
        <v>165</v>
      </c>
      <c r="C309" s="473">
        <v>125283.54</v>
      </c>
      <c r="D309" s="473">
        <f>E309</f>
        <v>300000</v>
      </c>
      <c r="E309" s="473">
        <v>300000</v>
      </c>
      <c r="F309" s="93">
        <v>137318.42</v>
      </c>
      <c r="G309" s="34">
        <f t="shared" si="29"/>
        <v>109.60611425890426</v>
      </c>
      <c r="H309" s="218">
        <f t="shared" si="30"/>
        <v>45.77280666666667</v>
      </c>
      <c r="I309" s="12"/>
      <c r="J309" s="12"/>
      <c r="K309" s="12"/>
      <c r="L309" s="12"/>
      <c r="M309" s="12"/>
      <c r="P309" s="19"/>
    </row>
    <row r="310" spans="1:16" s="13" customFormat="1" ht="15">
      <c r="A310" s="169">
        <v>313</v>
      </c>
      <c r="B310" s="137" t="s">
        <v>10</v>
      </c>
      <c r="C310" s="183">
        <f>SUM(C311:C312)</f>
        <v>522214.59</v>
      </c>
      <c r="D310" s="183">
        <f>SUM(D311:D312)</f>
        <v>1092513.43</v>
      </c>
      <c r="E310" s="183">
        <f>SUM(E311:E312)</f>
        <v>1092513.43</v>
      </c>
      <c r="F310" s="183">
        <f>SUM(F311:F312)</f>
        <v>544692.94</v>
      </c>
      <c r="G310" s="135">
        <f t="shared" si="29"/>
        <v>104.3044278023714</v>
      </c>
      <c r="H310" s="243">
        <f t="shared" si="30"/>
        <v>49.856864459780596</v>
      </c>
      <c r="I310" s="12"/>
      <c r="J310" s="12"/>
      <c r="K310" s="12"/>
      <c r="L310" s="12"/>
      <c r="M310" s="12"/>
      <c r="P310" s="19"/>
    </row>
    <row r="311" spans="1:16" s="13" customFormat="1" ht="15">
      <c r="A311" s="32">
        <v>3132</v>
      </c>
      <c r="B311" s="33" t="s">
        <v>79</v>
      </c>
      <c r="C311" s="473">
        <v>522214.59</v>
      </c>
      <c r="D311" s="473">
        <f>E311</f>
        <v>1088981.68</v>
      </c>
      <c r="E311" s="473">
        <v>1088981.68</v>
      </c>
      <c r="F311" s="93">
        <v>543986.59</v>
      </c>
      <c r="G311" s="34">
        <f t="shared" si="29"/>
        <v>104.1691673149155</v>
      </c>
      <c r="H311" s="218">
        <f t="shared" si="30"/>
        <v>49.953695272449394</v>
      </c>
      <c r="I311" s="12"/>
      <c r="J311" s="12"/>
      <c r="K311" s="12"/>
      <c r="L311" s="12"/>
      <c r="M311" s="12"/>
      <c r="P311" s="19"/>
    </row>
    <row r="312" spans="1:16" s="13" customFormat="1" ht="15">
      <c r="A312" s="32">
        <v>3133</v>
      </c>
      <c r="B312" s="33" t="s">
        <v>166</v>
      </c>
      <c r="C312" s="473"/>
      <c r="D312" s="473">
        <f>E312</f>
        <v>3531.75</v>
      </c>
      <c r="E312" s="473">
        <v>3531.75</v>
      </c>
      <c r="F312" s="93">
        <v>706.35</v>
      </c>
      <c r="G312" s="34" t="e">
        <f t="shared" si="29"/>
        <v>#DIV/0!</v>
      </c>
      <c r="H312" s="218">
        <f t="shared" si="30"/>
        <v>20</v>
      </c>
      <c r="I312" s="12"/>
      <c r="J312" s="12"/>
      <c r="K312" s="12"/>
      <c r="L312" s="12"/>
      <c r="M312" s="12"/>
      <c r="P312" s="19"/>
    </row>
    <row r="313" spans="1:16" s="13" customFormat="1" ht="15">
      <c r="A313" s="168">
        <v>32</v>
      </c>
      <c r="B313" s="151" t="s">
        <v>11</v>
      </c>
      <c r="C313" s="182">
        <f>SUM(C314,C319,C324,C330)</f>
        <v>119892.32999999999</v>
      </c>
      <c r="D313" s="182">
        <f>SUM(D314,D319,D324,D330)</f>
        <v>364194.67</v>
      </c>
      <c r="E313" s="182">
        <f>SUM(E314,E319,E324,E330)</f>
        <v>364194.67</v>
      </c>
      <c r="F313" s="182">
        <f>SUM(F314,F319,F324,F330)</f>
        <v>183378.9</v>
      </c>
      <c r="G313" s="131">
        <f t="shared" si="29"/>
        <v>152.95298706764646</v>
      </c>
      <c r="H313" s="286">
        <f t="shared" si="30"/>
        <v>50.351890103169275</v>
      </c>
      <c r="I313" s="12"/>
      <c r="J313" s="12"/>
      <c r="K313" s="12"/>
      <c r="L313" s="12"/>
      <c r="M313" s="12"/>
      <c r="P313" s="19"/>
    </row>
    <row r="314" spans="1:16" s="13" customFormat="1" ht="15">
      <c r="A314" s="169">
        <v>321</v>
      </c>
      <c r="B314" s="137" t="s">
        <v>12</v>
      </c>
      <c r="C314" s="183">
        <f>SUM(C315:C317)</f>
        <v>78323.15</v>
      </c>
      <c r="D314" s="183">
        <f>SUM(D315:D318)</f>
        <v>169731</v>
      </c>
      <c r="E314" s="183">
        <f>SUM(E315:E318)</f>
        <v>169731</v>
      </c>
      <c r="F314" s="183">
        <f>SUM(F315:F318)</f>
        <v>106161.97</v>
      </c>
      <c r="G314" s="135">
        <f t="shared" si="29"/>
        <v>135.54353980911137</v>
      </c>
      <c r="H314" s="243">
        <f t="shared" si="30"/>
        <v>62.54718937613046</v>
      </c>
      <c r="I314" s="12"/>
      <c r="J314" s="12"/>
      <c r="K314" s="12"/>
      <c r="L314" s="12"/>
      <c r="M314" s="12"/>
      <c r="P314" s="19"/>
    </row>
    <row r="315" spans="1:16" s="13" customFormat="1" ht="15">
      <c r="A315" s="262" t="s">
        <v>81</v>
      </c>
      <c r="B315" s="101" t="s">
        <v>82</v>
      </c>
      <c r="C315" s="474"/>
      <c r="D315" s="474">
        <f>E315</f>
        <v>1950</v>
      </c>
      <c r="E315" s="474">
        <v>1950</v>
      </c>
      <c r="F315" s="474">
        <v>1115</v>
      </c>
      <c r="G315" s="34" t="e">
        <f t="shared" si="29"/>
        <v>#DIV/0!</v>
      </c>
      <c r="H315" s="218">
        <f t="shared" si="30"/>
        <v>57.179487179487175</v>
      </c>
      <c r="I315" s="12"/>
      <c r="J315" s="12"/>
      <c r="K315" s="12"/>
      <c r="L315" s="12"/>
      <c r="M315" s="12"/>
      <c r="P315" s="19"/>
    </row>
    <row r="316" spans="1:16" s="13" customFormat="1" ht="15">
      <c r="A316" s="20">
        <v>3212</v>
      </c>
      <c r="B316" s="21" t="s">
        <v>167</v>
      </c>
      <c r="C316" s="473">
        <v>78323.15</v>
      </c>
      <c r="D316" s="474">
        <f>E316</f>
        <v>167731</v>
      </c>
      <c r="E316" s="93">
        <v>167731</v>
      </c>
      <c r="F316" s="93">
        <v>105046.97</v>
      </c>
      <c r="G316" s="34">
        <f t="shared" si="29"/>
        <v>134.11995048718038</v>
      </c>
      <c r="H316" s="218">
        <f t="shared" si="30"/>
        <v>62.62823807167429</v>
      </c>
      <c r="I316" s="12"/>
      <c r="J316" s="12"/>
      <c r="K316" s="12"/>
      <c r="L316" s="12"/>
      <c r="M316" s="12"/>
      <c r="P316" s="19"/>
    </row>
    <row r="317" spans="1:16" s="13" customFormat="1" ht="15">
      <c r="A317" s="20">
        <v>3213</v>
      </c>
      <c r="B317" s="21" t="s">
        <v>125</v>
      </c>
      <c r="C317" s="473"/>
      <c r="D317" s="474">
        <f>E317</f>
        <v>0</v>
      </c>
      <c r="E317" s="93"/>
      <c r="F317" s="93"/>
      <c r="G317" s="34" t="e">
        <f t="shared" si="29"/>
        <v>#DIV/0!</v>
      </c>
      <c r="H317" s="218" t="e">
        <f t="shared" si="30"/>
        <v>#DIV/0!</v>
      </c>
      <c r="I317" s="12"/>
      <c r="J317" s="12"/>
      <c r="K317" s="12"/>
      <c r="L317" s="12"/>
      <c r="M317" s="12"/>
      <c r="P317" s="19"/>
    </row>
    <row r="318" spans="1:16" s="13" customFormat="1" ht="15">
      <c r="A318" s="20">
        <v>3214</v>
      </c>
      <c r="B318" s="21" t="s">
        <v>126</v>
      </c>
      <c r="C318" s="473"/>
      <c r="D318" s="474">
        <f>E318</f>
        <v>50</v>
      </c>
      <c r="E318" s="93">
        <v>50</v>
      </c>
      <c r="F318" s="93"/>
      <c r="G318" s="34" t="e">
        <f t="shared" si="29"/>
        <v>#DIV/0!</v>
      </c>
      <c r="H318" s="218">
        <f t="shared" si="30"/>
        <v>0</v>
      </c>
      <c r="I318" s="12"/>
      <c r="J318" s="12"/>
      <c r="K318" s="12"/>
      <c r="L318" s="12"/>
      <c r="M318" s="12"/>
      <c r="P318" s="19"/>
    </row>
    <row r="319" spans="1:16" s="13" customFormat="1" ht="15">
      <c r="A319" s="188">
        <v>322</v>
      </c>
      <c r="B319" s="189" t="s">
        <v>14</v>
      </c>
      <c r="C319" s="190">
        <f>SUM(C320:C323)</f>
        <v>0</v>
      </c>
      <c r="D319" s="190">
        <f>SUM(D320:D323)</f>
        <v>9200</v>
      </c>
      <c r="E319" s="190">
        <f>SUM(E320:E323)</f>
        <v>9200</v>
      </c>
      <c r="F319" s="190">
        <f>SUM(F320:F323)</f>
        <v>7480.94</v>
      </c>
      <c r="G319" s="135" t="e">
        <f t="shared" si="29"/>
        <v>#DIV/0!</v>
      </c>
      <c r="H319" s="243">
        <f t="shared" si="30"/>
        <v>81.3145652173913</v>
      </c>
      <c r="I319" s="12"/>
      <c r="J319" s="12"/>
      <c r="K319" s="12"/>
      <c r="L319" s="12"/>
      <c r="M319" s="12"/>
      <c r="P319" s="19"/>
    </row>
    <row r="320" spans="1:16" s="13" customFormat="1" ht="15">
      <c r="A320" s="20">
        <v>3221</v>
      </c>
      <c r="B320" s="21" t="s">
        <v>15</v>
      </c>
      <c r="C320" s="74"/>
      <c r="D320" s="22">
        <f>E320</f>
        <v>0</v>
      </c>
      <c r="E320" s="22"/>
      <c r="F320" s="22"/>
      <c r="G320" s="34" t="e">
        <f t="shared" si="29"/>
        <v>#DIV/0!</v>
      </c>
      <c r="H320" s="218" t="e">
        <f t="shared" si="30"/>
        <v>#DIV/0!</v>
      </c>
      <c r="I320" s="12"/>
      <c r="J320" s="12"/>
      <c r="K320" s="12"/>
      <c r="L320" s="12"/>
      <c r="M320" s="12"/>
      <c r="P320" s="19"/>
    </row>
    <row r="321" spans="1:16" s="13" customFormat="1" ht="15">
      <c r="A321" s="20">
        <v>3222</v>
      </c>
      <c r="B321" s="21" t="s">
        <v>127</v>
      </c>
      <c r="C321" s="74"/>
      <c r="D321" s="22">
        <f>E321</f>
        <v>7200</v>
      </c>
      <c r="E321" s="22">
        <v>7200</v>
      </c>
      <c r="F321" s="22">
        <v>7480.94</v>
      </c>
      <c r="G321" s="34" t="e">
        <f t="shared" si="29"/>
        <v>#DIV/0!</v>
      </c>
      <c r="H321" s="218">
        <f t="shared" si="30"/>
        <v>103.90194444444445</v>
      </c>
      <c r="I321" s="12"/>
      <c r="J321" s="12"/>
      <c r="K321" s="12"/>
      <c r="L321" s="12"/>
      <c r="M321" s="12"/>
      <c r="P321" s="19"/>
    </row>
    <row r="322" spans="1:16" s="13" customFormat="1" ht="30">
      <c r="A322" s="262" t="s">
        <v>87</v>
      </c>
      <c r="B322" s="101" t="s">
        <v>88</v>
      </c>
      <c r="C322" s="74"/>
      <c r="D322" s="22">
        <f>E322</f>
        <v>0</v>
      </c>
      <c r="E322" s="22"/>
      <c r="F322" s="22"/>
      <c r="G322" s="34" t="e">
        <f t="shared" si="29"/>
        <v>#DIV/0!</v>
      </c>
      <c r="H322" s="218" t="e">
        <f t="shared" si="30"/>
        <v>#DIV/0!</v>
      </c>
      <c r="I322" s="12"/>
      <c r="J322" s="12"/>
      <c r="K322" s="12"/>
      <c r="L322" s="12"/>
      <c r="M322" s="12"/>
      <c r="P322" s="19"/>
    </row>
    <row r="323" spans="1:16" s="13" customFormat="1" ht="15">
      <c r="A323" s="262">
        <v>3225</v>
      </c>
      <c r="B323" s="101" t="s">
        <v>128</v>
      </c>
      <c r="C323" s="74"/>
      <c r="D323" s="22">
        <f>E323</f>
        <v>2000</v>
      </c>
      <c r="E323" s="22">
        <v>2000</v>
      </c>
      <c r="F323" s="22"/>
      <c r="G323" s="34" t="e">
        <f t="shared" si="29"/>
        <v>#DIV/0!</v>
      </c>
      <c r="H323" s="218">
        <f t="shared" si="30"/>
        <v>0</v>
      </c>
      <c r="I323" s="12"/>
      <c r="J323" s="12"/>
      <c r="K323" s="12"/>
      <c r="L323" s="12"/>
      <c r="M323" s="12"/>
      <c r="P323" s="19"/>
    </row>
    <row r="324" spans="1:16" s="13" customFormat="1" ht="15">
      <c r="A324" s="188">
        <v>323</v>
      </c>
      <c r="B324" s="189" t="s">
        <v>16</v>
      </c>
      <c r="C324" s="190">
        <f>SUM(C325:C328,C329)</f>
        <v>31444.18</v>
      </c>
      <c r="D324" s="190">
        <f>SUM(D325:D329)</f>
        <v>55313.67</v>
      </c>
      <c r="E324" s="190">
        <f>SUM(E325:E329)</f>
        <v>55313.67</v>
      </c>
      <c r="F324" s="190">
        <f>SUM(F325:F329)</f>
        <v>33785.99</v>
      </c>
      <c r="G324" s="135">
        <f t="shared" si="29"/>
        <v>107.44751492963086</v>
      </c>
      <c r="H324" s="243">
        <f t="shared" si="30"/>
        <v>61.08072380661055</v>
      </c>
      <c r="I324" s="12"/>
      <c r="J324" s="12"/>
      <c r="K324" s="12"/>
      <c r="L324" s="12"/>
      <c r="M324" s="12"/>
      <c r="P324" s="19"/>
    </row>
    <row r="325" spans="1:16" s="13" customFormat="1" ht="15">
      <c r="A325" s="20">
        <v>3231</v>
      </c>
      <c r="B325" s="21" t="s">
        <v>170</v>
      </c>
      <c r="C325" s="74"/>
      <c r="D325" s="22">
        <f>E325</f>
        <v>12100</v>
      </c>
      <c r="E325" s="22">
        <v>12100</v>
      </c>
      <c r="F325" s="22">
        <v>10600</v>
      </c>
      <c r="G325" s="34" t="e">
        <f t="shared" si="29"/>
        <v>#DIV/0!</v>
      </c>
      <c r="H325" s="218">
        <f t="shared" si="30"/>
        <v>87.60330578512396</v>
      </c>
      <c r="I325" s="12"/>
      <c r="J325" s="12"/>
      <c r="K325" s="12"/>
      <c r="L325" s="12"/>
      <c r="M325" s="12"/>
      <c r="P325" s="19"/>
    </row>
    <row r="326" spans="1:16" s="13" customFormat="1" ht="15">
      <c r="A326" s="262" t="s">
        <v>92</v>
      </c>
      <c r="B326" s="101" t="s">
        <v>93</v>
      </c>
      <c r="C326" s="74">
        <v>20000</v>
      </c>
      <c r="D326" s="22">
        <f>E326</f>
        <v>4000</v>
      </c>
      <c r="E326" s="22">
        <v>4000</v>
      </c>
      <c r="F326" s="22"/>
      <c r="G326" s="34">
        <f t="shared" si="29"/>
        <v>0</v>
      </c>
      <c r="H326" s="218">
        <f t="shared" si="30"/>
        <v>0</v>
      </c>
      <c r="I326" s="12"/>
      <c r="J326" s="12"/>
      <c r="K326" s="12"/>
      <c r="L326" s="12"/>
      <c r="M326" s="12"/>
      <c r="P326" s="19"/>
    </row>
    <row r="327" spans="1:16" s="13" customFormat="1" ht="15">
      <c r="A327" s="262">
        <v>3236</v>
      </c>
      <c r="B327" s="101" t="s">
        <v>131</v>
      </c>
      <c r="C327" s="74"/>
      <c r="D327" s="22">
        <f>E327</f>
        <v>7830</v>
      </c>
      <c r="E327" s="22">
        <v>7830</v>
      </c>
      <c r="F327" s="22">
        <v>7830</v>
      </c>
      <c r="G327" s="34" t="e">
        <f t="shared" si="29"/>
        <v>#DIV/0!</v>
      </c>
      <c r="H327" s="218">
        <f t="shared" si="30"/>
        <v>100</v>
      </c>
      <c r="I327" s="12"/>
      <c r="J327" s="12"/>
      <c r="K327" s="12"/>
      <c r="L327" s="12"/>
      <c r="M327" s="12"/>
      <c r="P327" s="19"/>
    </row>
    <row r="328" spans="1:16" s="13" customFormat="1" ht="15">
      <c r="A328" s="262">
        <v>3237</v>
      </c>
      <c r="B328" s="101" t="s">
        <v>132</v>
      </c>
      <c r="C328" s="74">
        <v>11444.18</v>
      </c>
      <c r="D328" s="22">
        <f>E328</f>
        <v>26833.67</v>
      </c>
      <c r="E328" s="22">
        <v>26833.67</v>
      </c>
      <c r="F328" s="22">
        <v>11310.99</v>
      </c>
      <c r="G328" s="34">
        <f t="shared" si="29"/>
        <v>98.83617699127416</v>
      </c>
      <c r="H328" s="218">
        <f t="shared" si="30"/>
        <v>42.15222889750079</v>
      </c>
      <c r="I328" s="12"/>
      <c r="J328" s="12"/>
      <c r="K328" s="12"/>
      <c r="L328" s="12"/>
      <c r="M328" s="12"/>
      <c r="P328" s="19"/>
    </row>
    <row r="329" spans="1:16" s="13" customFormat="1" ht="15">
      <c r="A329" s="262" t="s">
        <v>98</v>
      </c>
      <c r="B329" s="101" t="s">
        <v>17</v>
      </c>
      <c r="C329" s="74"/>
      <c r="D329" s="22">
        <f>E329</f>
        <v>4550</v>
      </c>
      <c r="E329" s="22">
        <v>4550</v>
      </c>
      <c r="F329" s="22">
        <v>4045</v>
      </c>
      <c r="G329" s="34" t="e">
        <f t="shared" si="29"/>
        <v>#DIV/0!</v>
      </c>
      <c r="H329" s="218">
        <f t="shared" si="30"/>
        <v>88.90109890109889</v>
      </c>
      <c r="I329" s="12"/>
      <c r="J329" s="12"/>
      <c r="K329" s="12"/>
      <c r="L329" s="12"/>
      <c r="M329" s="12"/>
      <c r="P329" s="19"/>
    </row>
    <row r="330" spans="1:16" s="13" customFormat="1" ht="15">
      <c r="A330" s="169">
        <v>329</v>
      </c>
      <c r="B330" s="137" t="s">
        <v>18</v>
      </c>
      <c r="C330" s="183">
        <f>SUM(C331:C334)</f>
        <v>10125</v>
      </c>
      <c r="D330" s="183">
        <f>SUM(D331:D334)</f>
        <v>129950</v>
      </c>
      <c r="E330" s="183">
        <f>SUM(E331:E334)</f>
        <v>129950</v>
      </c>
      <c r="F330" s="183">
        <f>SUM(F331:F334)</f>
        <v>35950</v>
      </c>
      <c r="G330" s="135">
        <f t="shared" si="29"/>
        <v>355.0617283950617</v>
      </c>
      <c r="H330" s="243">
        <f t="shared" si="30"/>
        <v>27.664486340900346</v>
      </c>
      <c r="I330" s="12"/>
      <c r="J330" s="12"/>
      <c r="K330" s="12"/>
      <c r="L330" s="12"/>
      <c r="M330" s="12"/>
      <c r="P330" s="19"/>
    </row>
    <row r="331" spans="1:16" s="13" customFormat="1" ht="15">
      <c r="A331" s="262" t="s">
        <v>101</v>
      </c>
      <c r="B331" s="101" t="s">
        <v>102</v>
      </c>
      <c r="C331" s="474"/>
      <c r="D331" s="474"/>
      <c r="E331" s="474"/>
      <c r="F331" s="474"/>
      <c r="G331" s="34" t="e">
        <f t="shared" si="29"/>
        <v>#DIV/0!</v>
      </c>
      <c r="H331" s="218" t="e">
        <f t="shared" si="30"/>
        <v>#DIV/0!</v>
      </c>
      <c r="I331" s="12"/>
      <c r="J331" s="12"/>
      <c r="K331" s="12"/>
      <c r="L331" s="12"/>
      <c r="M331" s="12"/>
      <c r="P331" s="19"/>
    </row>
    <row r="332" spans="1:16" s="13" customFormat="1" ht="15">
      <c r="A332" s="20">
        <v>3295</v>
      </c>
      <c r="B332" s="21" t="s">
        <v>103</v>
      </c>
      <c r="C332" s="473">
        <v>10125</v>
      </c>
      <c r="D332" s="93">
        <f>E332</f>
        <v>45575</v>
      </c>
      <c r="E332" s="93">
        <v>45575</v>
      </c>
      <c r="F332" s="93">
        <v>19075</v>
      </c>
      <c r="G332" s="34">
        <f t="shared" si="29"/>
        <v>188.39506172839506</v>
      </c>
      <c r="H332" s="218">
        <f t="shared" si="30"/>
        <v>41.85408667032364</v>
      </c>
      <c r="I332" s="12"/>
      <c r="J332" s="12"/>
      <c r="K332" s="12"/>
      <c r="L332" s="12"/>
      <c r="M332" s="12"/>
      <c r="P332" s="19"/>
    </row>
    <row r="333" spans="1:16" s="13" customFormat="1" ht="15">
      <c r="A333" s="20">
        <v>3296</v>
      </c>
      <c r="B333" s="21" t="s">
        <v>218</v>
      </c>
      <c r="C333" s="473"/>
      <c r="D333" s="93">
        <f>E333</f>
        <v>84375</v>
      </c>
      <c r="E333" s="93">
        <v>84375</v>
      </c>
      <c r="F333" s="93">
        <v>16875</v>
      </c>
      <c r="G333" s="34" t="e">
        <f t="shared" si="29"/>
        <v>#DIV/0!</v>
      </c>
      <c r="H333" s="218">
        <f t="shared" si="30"/>
        <v>20</v>
      </c>
      <c r="I333" s="12"/>
      <c r="J333" s="12"/>
      <c r="K333" s="12"/>
      <c r="L333" s="12"/>
      <c r="M333" s="12"/>
      <c r="P333" s="19"/>
    </row>
    <row r="334" spans="1:16" s="13" customFormat="1" ht="15">
      <c r="A334" s="262" t="s">
        <v>104</v>
      </c>
      <c r="B334" s="101" t="s">
        <v>18</v>
      </c>
      <c r="C334" s="473"/>
      <c r="D334" s="93"/>
      <c r="E334" s="93"/>
      <c r="F334" s="93"/>
      <c r="G334" s="34" t="e">
        <f t="shared" si="29"/>
        <v>#DIV/0!</v>
      </c>
      <c r="H334" s="218" t="e">
        <f t="shared" si="30"/>
        <v>#DIV/0!</v>
      </c>
      <c r="I334" s="12"/>
      <c r="J334" s="12"/>
      <c r="K334" s="12"/>
      <c r="L334" s="12"/>
      <c r="M334" s="12"/>
      <c r="P334" s="19"/>
    </row>
    <row r="335" spans="1:16" s="13" customFormat="1" ht="15" customHeight="1">
      <c r="A335" s="185">
        <v>37</v>
      </c>
      <c r="B335" s="186" t="s">
        <v>168</v>
      </c>
      <c r="C335" s="187">
        <f>SUM(C336)</f>
        <v>0</v>
      </c>
      <c r="D335" s="187">
        <f aca="true" t="shared" si="31" ref="D335:F336">SUM(D336)</f>
        <v>15080</v>
      </c>
      <c r="E335" s="187">
        <f t="shared" si="31"/>
        <v>15080</v>
      </c>
      <c r="F335" s="187">
        <f t="shared" si="31"/>
        <v>5205.2</v>
      </c>
      <c r="G335" s="131" t="e">
        <f t="shared" si="29"/>
        <v>#DIV/0!</v>
      </c>
      <c r="H335" s="286">
        <f t="shared" si="30"/>
        <v>34.51724137931034</v>
      </c>
      <c r="I335" s="12"/>
      <c r="J335" s="12"/>
      <c r="K335" s="12"/>
      <c r="L335" s="12"/>
      <c r="M335" s="12"/>
      <c r="P335" s="19"/>
    </row>
    <row r="336" spans="1:16" s="13" customFormat="1" ht="15" customHeight="1">
      <c r="A336" s="188">
        <v>372</v>
      </c>
      <c r="B336" s="189" t="s">
        <v>169</v>
      </c>
      <c r="C336" s="190">
        <f>SUM(C337)</f>
        <v>0</v>
      </c>
      <c r="D336" s="190">
        <f t="shared" si="31"/>
        <v>15080</v>
      </c>
      <c r="E336" s="190">
        <f t="shared" si="31"/>
        <v>15080</v>
      </c>
      <c r="F336" s="190">
        <f t="shared" si="31"/>
        <v>5205.2</v>
      </c>
      <c r="G336" s="135" t="e">
        <f t="shared" si="29"/>
        <v>#DIV/0!</v>
      </c>
      <c r="H336" s="243">
        <f t="shared" si="30"/>
        <v>34.51724137931034</v>
      </c>
      <c r="I336" s="12"/>
      <c r="J336" s="12"/>
      <c r="K336" s="12"/>
      <c r="L336" s="12"/>
      <c r="M336" s="12"/>
      <c r="P336" s="19"/>
    </row>
    <row r="337" spans="1:16" s="13" customFormat="1" ht="15">
      <c r="A337" s="20">
        <v>3722</v>
      </c>
      <c r="B337" s="21" t="s">
        <v>143</v>
      </c>
      <c r="C337" s="74"/>
      <c r="D337" s="22">
        <f>E337</f>
        <v>15080</v>
      </c>
      <c r="E337" s="22">
        <v>15080</v>
      </c>
      <c r="F337" s="22">
        <v>5205.2</v>
      </c>
      <c r="G337" s="34" t="e">
        <f t="shared" si="29"/>
        <v>#DIV/0!</v>
      </c>
      <c r="H337" s="218">
        <f t="shared" si="30"/>
        <v>34.51724137931034</v>
      </c>
      <c r="I337" s="12"/>
      <c r="J337" s="12"/>
      <c r="K337" s="12"/>
      <c r="L337" s="12"/>
      <c r="M337" s="12"/>
      <c r="P337" s="19"/>
    </row>
    <row r="338" spans="1:16" s="13" customFormat="1" ht="15">
      <c r="A338" s="185">
        <v>34</v>
      </c>
      <c r="B338" s="186" t="s">
        <v>19</v>
      </c>
      <c r="C338" s="187">
        <f>C339</f>
        <v>0</v>
      </c>
      <c r="D338" s="187">
        <f>D339</f>
        <v>75972.55</v>
      </c>
      <c r="E338" s="187">
        <f>E339</f>
        <v>75972.55</v>
      </c>
      <c r="F338" s="187">
        <f>F339</f>
        <v>15194.51</v>
      </c>
      <c r="G338" s="131" t="e">
        <f t="shared" si="29"/>
        <v>#DIV/0!</v>
      </c>
      <c r="H338" s="286">
        <f t="shared" si="30"/>
        <v>20</v>
      </c>
      <c r="I338" s="12"/>
      <c r="J338" s="12"/>
      <c r="K338" s="12"/>
      <c r="L338" s="12"/>
      <c r="M338" s="12"/>
      <c r="P338" s="19"/>
    </row>
    <row r="339" spans="1:16" s="13" customFormat="1" ht="15">
      <c r="A339" s="287">
        <v>343</v>
      </c>
      <c r="B339" s="280" t="s">
        <v>20</v>
      </c>
      <c r="C339" s="245">
        <f>C340+C341</f>
        <v>0</v>
      </c>
      <c r="D339" s="245">
        <f>D340+D341</f>
        <v>75972.55</v>
      </c>
      <c r="E339" s="245">
        <f>E340+E341</f>
        <v>75972.55</v>
      </c>
      <c r="F339" s="245">
        <f>F340+F341</f>
        <v>15194.51</v>
      </c>
      <c r="G339" s="135" t="e">
        <f t="shared" si="29"/>
        <v>#DIV/0!</v>
      </c>
      <c r="H339" s="243">
        <f t="shared" si="30"/>
        <v>20</v>
      </c>
      <c r="I339" s="12"/>
      <c r="J339" s="12"/>
      <c r="K339" s="12"/>
      <c r="L339" s="12"/>
      <c r="M339" s="12"/>
      <c r="P339" s="19"/>
    </row>
    <row r="340" spans="1:16" s="13" customFormat="1" ht="15">
      <c r="A340" s="20">
        <v>3431</v>
      </c>
      <c r="B340" s="21" t="s">
        <v>158</v>
      </c>
      <c r="C340" s="74"/>
      <c r="D340" s="22"/>
      <c r="E340" s="22"/>
      <c r="F340" s="22"/>
      <c r="G340" s="34" t="e">
        <f t="shared" si="29"/>
        <v>#DIV/0!</v>
      </c>
      <c r="H340" s="218" t="e">
        <f t="shared" si="30"/>
        <v>#DIV/0!</v>
      </c>
      <c r="I340" s="12"/>
      <c r="J340" s="12"/>
      <c r="K340" s="12"/>
      <c r="L340" s="12"/>
      <c r="M340" s="12"/>
      <c r="P340" s="19"/>
    </row>
    <row r="341" spans="1:16" s="13" customFormat="1" ht="15">
      <c r="A341" s="262">
        <v>3433</v>
      </c>
      <c r="B341" s="101" t="s">
        <v>140</v>
      </c>
      <c r="C341" s="74"/>
      <c r="D341" s="22">
        <f>E341</f>
        <v>75972.55</v>
      </c>
      <c r="E341" s="22">
        <v>75972.55</v>
      </c>
      <c r="F341" s="22">
        <v>15194.51</v>
      </c>
      <c r="G341" s="34" t="e">
        <f t="shared" si="29"/>
        <v>#DIV/0!</v>
      </c>
      <c r="H341" s="218">
        <f t="shared" si="30"/>
        <v>20</v>
      </c>
      <c r="I341" s="12"/>
      <c r="J341" s="12"/>
      <c r="K341" s="12"/>
      <c r="L341" s="12"/>
      <c r="M341" s="12"/>
      <c r="P341" s="19"/>
    </row>
    <row r="342" spans="1:16" s="13" customFormat="1" ht="15">
      <c r="A342" s="185">
        <v>4</v>
      </c>
      <c r="B342" s="186" t="s">
        <v>163</v>
      </c>
      <c r="C342" s="187">
        <f>SUM(C343)</f>
        <v>0</v>
      </c>
      <c r="D342" s="187">
        <f>SUM(D343)</f>
        <v>0</v>
      </c>
      <c r="E342" s="187">
        <f>SUM(E343)</f>
        <v>0</v>
      </c>
      <c r="F342" s="187">
        <f>SUM(F343)</f>
        <v>0</v>
      </c>
      <c r="G342" s="131" t="e">
        <f t="shared" si="29"/>
        <v>#DIV/0!</v>
      </c>
      <c r="H342" s="286" t="e">
        <f t="shared" si="30"/>
        <v>#DIV/0!</v>
      </c>
      <c r="I342" s="12"/>
      <c r="J342" s="12"/>
      <c r="K342" s="12"/>
      <c r="L342" s="12"/>
      <c r="M342" s="12"/>
      <c r="P342" s="19"/>
    </row>
    <row r="343" spans="1:16" s="13" customFormat="1" ht="15">
      <c r="A343" s="185">
        <v>42</v>
      </c>
      <c r="B343" s="186" t="s">
        <v>156</v>
      </c>
      <c r="C343" s="187">
        <f>SUM(C344,C347)</f>
        <v>0</v>
      </c>
      <c r="D343" s="187">
        <f>SUM(D344,D347)</f>
        <v>0</v>
      </c>
      <c r="E343" s="187">
        <f>SUM(E344,E347)</f>
        <v>0</v>
      </c>
      <c r="F343" s="187">
        <f>SUM(F344,F347)</f>
        <v>0</v>
      </c>
      <c r="G343" s="131" t="e">
        <f t="shared" si="29"/>
        <v>#DIV/0!</v>
      </c>
      <c r="H343" s="286" t="e">
        <f t="shared" si="30"/>
        <v>#DIV/0!</v>
      </c>
      <c r="I343" s="12"/>
      <c r="J343" s="12"/>
      <c r="K343" s="12"/>
      <c r="L343" s="12"/>
      <c r="M343" s="12"/>
      <c r="P343" s="19"/>
    </row>
    <row r="344" spans="1:16" s="13" customFormat="1" ht="15">
      <c r="A344" s="188">
        <v>422</v>
      </c>
      <c r="B344" s="189" t="s">
        <v>21</v>
      </c>
      <c r="C344" s="190">
        <f>SUM(C345:C346)</f>
        <v>0</v>
      </c>
      <c r="D344" s="190">
        <f>SUM(D345:D346)</f>
        <v>0</v>
      </c>
      <c r="E344" s="190">
        <f>SUM(E345:E346)</f>
        <v>0</v>
      </c>
      <c r="F344" s="190">
        <f>SUM(F345:F346)</f>
        <v>0</v>
      </c>
      <c r="G344" s="135" t="e">
        <f t="shared" si="29"/>
        <v>#DIV/0!</v>
      </c>
      <c r="H344" s="243" t="e">
        <f t="shared" si="30"/>
        <v>#DIV/0!</v>
      </c>
      <c r="I344" s="12"/>
      <c r="J344" s="12"/>
      <c r="K344" s="12"/>
      <c r="L344" s="12"/>
      <c r="M344" s="12"/>
      <c r="P344" s="19"/>
    </row>
    <row r="345" spans="1:16" s="13" customFormat="1" ht="15">
      <c r="A345" s="20">
        <v>4221</v>
      </c>
      <c r="B345" s="21" t="s">
        <v>108</v>
      </c>
      <c r="C345" s="74"/>
      <c r="D345" s="22"/>
      <c r="E345" s="22"/>
      <c r="F345" s="22"/>
      <c r="G345" s="34" t="e">
        <f t="shared" si="29"/>
        <v>#DIV/0!</v>
      </c>
      <c r="H345" s="218" t="e">
        <f t="shared" si="30"/>
        <v>#DIV/0!</v>
      </c>
      <c r="I345" s="12"/>
      <c r="J345" s="12"/>
      <c r="K345" s="12"/>
      <c r="L345" s="12"/>
      <c r="M345" s="12"/>
      <c r="P345" s="19"/>
    </row>
    <row r="346" spans="1:16" s="13" customFormat="1" ht="15">
      <c r="A346" s="20">
        <v>4226</v>
      </c>
      <c r="B346" s="21" t="s">
        <v>136</v>
      </c>
      <c r="C346" s="74"/>
      <c r="D346" s="22"/>
      <c r="E346" s="22"/>
      <c r="F346" s="22"/>
      <c r="G346" s="34" t="e">
        <f t="shared" si="29"/>
        <v>#DIV/0!</v>
      </c>
      <c r="H346" s="218" t="e">
        <f t="shared" si="30"/>
        <v>#DIV/0!</v>
      </c>
      <c r="I346" s="12"/>
      <c r="J346" s="12"/>
      <c r="K346" s="12"/>
      <c r="L346" s="12"/>
      <c r="M346" s="12"/>
      <c r="P346" s="19"/>
    </row>
    <row r="347" spans="1:16" s="13" customFormat="1" ht="15">
      <c r="A347" s="188">
        <v>424</v>
      </c>
      <c r="B347" s="189" t="s">
        <v>157</v>
      </c>
      <c r="C347" s="190">
        <f>SUM(C348)</f>
        <v>0</v>
      </c>
      <c r="D347" s="190">
        <f>SUM(D348)</f>
        <v>0</v>
      </c>
      <c r="E347" s="190">
        <f>SUM(E348)</f>
        <v>0</v>
      </c>
      <c r="F347" s="190">
        <f>SUM(F348)</f>
        <v>0</v>
      </c>
      <c r="G347" s="135" t="e">
        <f t="shared" si="29"/>
        <v>#DIV/0!</v>
      </c>
      <c r="H347" s="243" t="e">
        <f t="shared" si="30"/>
        <v>#DIV/0!</v>
      </c>
      <c r="I347" s="12"/>
      <c r="J347" s="12"/>
      <c r="K347" s="12"/>
      <c r="L347" s="12"/>
      <c r="M347" s="12"/>
      <c r="P347" s="19"/>
    </row>
    <row r="348" spans="1:16" s="13" customFormat="1" ht="15">
      <c r="A348" s="288">
        <v>4241</v>
      </c>
      <c r="B348" s="199" t="s">
        <v>135</v>
      </c>
      <c r="C348" s="306"/>
      <c r="D348" s="198"/>
      <c r="E348" s="198"/>
      <c r="F348" s="198"/>
      <c r="G348" s="236" t="e">
        <f t="shared" si="29"/>
        <v>#DIV/0!</v>
      </c>
      <c r="H348" s="237" t="e">
        <f t="shared" si="30"/>
        <v>#DIV/0!</v>
      </c>
      <c r="I348" s="12"/>
      <c r="J348" s="12"/>
      <c r="K348" s="12"/>
      <c r="L348" s="12"/>
      <c r="M348" s="12"/>
      <c r="P348" s="19"/>
    </row>
    <row r="349" spans="1:16" s="13" customFormat="1" ht="15">
      <c r="A349" s="535" t="s">
        <v>6</v>
      </c>
      <c r="B349" s="536"/>
      <c r="C349" s="299">
        <f>SUM(C303,C313,C335,C342,C338)</f>
        <v>3928122.69</v>
      </c>
      <c r="D349" s="299">
        <f>SUM(D303,D313,D335,D342,D338)</f>
        <v>8616057.360000001</v>
      </c>
      <c r="E349" s="299">
        <f>SUM(E303,E313,E335,E342,E338)</f>
        <v>8616057.360000001</v>
      </c>
      <c r="F349" s="299">
        <f>SUM(F303,F313,F335,F342,F338)</f>
        <v>4170704.3</v>
      </c>
      <c r="G349" s="164">
        <f t="shared" si="29"/>
        <v>106.17551001188306</v>
      </c>
      <c r="H349" s="165">
        <f t="shared" si="30"/>
        <v>48.40618075922372</v>
      </c>
      <c r="I349" s="12"/>
      <c r="J349" s="12"/>
      <c r="K349" s="12"/>
      <c r="L349" s="12"/>
      <c r="M349" s="12"/>
      <c r="P349" s="19"/>
    </row>
    <row r="350" spans="1:16" s="13" customFormat="1" ht="15">
      <c r="A350" s="11"/>
      <c r="B350" s="11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P350" s="19"/>
    </row>
    <row r="351" spans="1:14" s="13" customFormat="1" ht="15">
      <c r="A351" s="171" t="s">
        <v>197</v>
      </c>
      <c r="B351" s="172"/>
      <c r="C351" s="12"/>
      <c r="D351" s="12"/>
      <c r="E351" s="12"/>
      <c r="F351" s="12"/>
      <c r="G351" s="12"/>
      <c r="H351" s="12"/>
      <c r="I351" s="12"/>
      <c r="J351" s="12"/>
      <c r="K351" s="12"/>
      <c r="N351" s="19"/>
    </row>
    <row r="352" spans="1:15" ht="19.5" customHeight="1">
      <c r="A352" s="518" t="s">
        <v>74</v>
      </c>
      <c r="B352" s="520" t="s">
        <v>3</v>
      </c>
      <c r="C352" s="520" t="s">
        <v>227</v>
      </c>
      <c r="D352" s="514" t="s">
        <v>228</v>
      </c>
      <c r="E352" s="514" t="s">
        <v>229</v>
      </c>
      <c r="F352" s="514" t="s">
        <v>230</v>
      </c>
      <c r="G352" s="514" t="s">
        <v>71</v>
      </c>
      <c r="H352" s="514" t="s">
        <v>71</v>
      </c>
      <c r="I352" s="41"/>
      <c r="J352" s="41"/>
      <c r="K352" s="41"/>
      <c r="L352" s="41"/>
      <c r="M352" s="41"/>
      <c r="N352" s="35"/>
      <c r="O352" s="35"/>
    </row>
    <row r="353" spans="1:15" ht="27.75" customHeight="1">
      <c r="A353" s="519"/>
      <c r="B353" s="521"/>
      <c r="C353" s="521"/>
      <c r="D353" s="515"/>
      <c r="E353" s="515"/>
      <c r="F353" s="515"/>
      <c r="G353" s="515"/>
      <c r="H353" s="515"/>
      <c r="I353" s="41"/>
      <c r="J353" s="41"/>
      <c r="K353" s="41"/>
      <c r="L353" s="41"/>
      <c r="M353" s="41"/>
      <c r="N353" s="35"/>
      <c r="O353" s="35"/>
    </row>
    <row r="354" spans="1:15" ht="15">
      <c r="A354" s="522">
        <v>1</v>
      </c>
      <c r="B354" s="522"/>
      <c r="C354" s="90">
        <v>2</v>
      </c>
      <c r="D354" s="91">
        <v>3</v>
      </c>
      <c r="E354" s="91">
        <v>4</v>
      </c>
      <c r="F354" s="91">
        <v>5</v>
      </c>
      <c r="G354" s="91" t="s">
        <v>72</v>
      </c>
      <c r="H354" s="91" t="s">
        <v>73</v>
      </c>
      <c r="I354" s="41"/>
      <c r="J354" s="41"/>
      <c r="K354" s="41"/>
      <c r="L354" s="41"/>
      <c r="M354" s="41"/>
      <c r="N354" s="35"/>
      <c r="O354" s="35"/>
    </row>
    <row r="355" spans="1:14" s="13" customFormat="1" ht="15">
      <c r="A355" s="303">
        <v>32</v>
      </c>
      <c r="B355" s="282" t="s">
        <v>11</v>
      </c>
      <c r="C355" s="309">
        <f>C356+C361+C358</f>
        <v>0</v>
      </c>
      <c r="D355" s="309">
        <f>D356+D361+D358</f>
        <v>4939.15</v>
      </c>
      <c r="E355" s="309">
        <f>E356+E361+E358</f>
        <v>4939.15</v>
      </c>
      <c r="F355" s="309">
        <f>F356+F361+F358</f>
        <v>3637</v>
      </c>
      <c r="G355" s="284" t="e">
        <f aca="true" t="shared" si="32" ref="G355:G365">F355/C355*100</f>
        <v>#DIV/0!</v>
      </c>
      <c r="H355" s="285">
        <f aca="true" t="shared" si="33" ref="H355:H365">F355/E355*100</f>
        <v>73.63615196946843</v>
      </c>
      <c r="I355" s="12"/>
      <c r="J355" s="12"/>
      <c r="K355" s="12"/>
      <c r="N355" s="19"/>
    </row>
    <row r="356" spans="1:14" s="13" customFormat="1" ht="15">
      <c r="A356" s="169">
        <v>321</v>
      </c>
      <c r="B356" s="137" t="s">
        <v>12</v>
      </c>
      <c r="C356" s="308">
        <f>C357</f>
        <v>0</v>
      </c>
      <c r="D356" s="308">
        <f>D357</f>
        <v>800</v>
      </c>
      <c r="E356" s="308">
        <f>E357</f>
        <v>800</v>
      </c>
      <c r="F356" s="308">
        <f>F357</f>
        <v>800</v>
      </c>
      <c r="G356" s="135" t="e">
        <f t="shared" si="32"/>
        <v>#DIV/0!</v>
      </c>
      <c r="H356" s="243">
        <f t="shared" si="33"/>
        <v>100</v>
      </c>
      <c r="I356" s="12"/>
      <c r="J356" s="12"/>
      <c r="K356" s="12"/>
      <c r="N356" s="19"/>
    </row>
    <row r="357" spans="1:14" s="13" customFormat="1" ht="15">
      <c r="A357" s="262" t="s">
        <v>81</v>
      </c>
      <c r="B357" s="101" t="s">
        <v>82</v>
      </c>
      <c r="C357" s="475"/>
      <c r="D357" s="475">
        <f>E357</f>
        <v>800</v>
      </c>
      <c r="E357" s="475">
        <v>800</v>
      </c>
      <c r="F357" s="475">
        <v>800</v>
      </c>
      <c r="G357" s="293" t="e">
        <f t="shared" si="32"/>
        <v>#DIV/0!</v>
      </c>
      <c r="H357" s="298">
        <f t="shared" si="33"/>
        <v>100</v>
      </c>
      <c r="I357" s="12"/>
      <c r="J357" s="12"/>
      <c r="K357" s="12"/>
      <c r="N357" s="19"/>
    </row>
    <row r="358" spans="1:14" s="13" customFormat="1" ht="15">
      <c r="A358" s="188">
        <v>322</v>
      </c>
      <c r="B358" s="189" t="s">
        <v>14</v>
      </c>
      <c r="C358" s="308">
        <f>C359+C360</f>
        <v>0</v>
      </c>
      <c r="D358" s="308">
        <f>D359+D360</f>
        <v>724.15</v>
      </c>
      <c r="E358" s="308">
        <f>E359+E360</f>
        <v>724.15</v>
      </c>
      <c r="F358" s="308">
        <f>F359+F360</f>
        <v>122</v>
      </c>
      <c r="G358" s="135" t="e">
        <f t="shared" si="32"/>
        <v>#DIV/0!</v>
      </c>
      <c r="H358" s="243">
        <f t="shared" si="33"/>
        <v>16.84733825864807</v>
      </c>
      <c r="I358" s="12"/>
      <c r="J358" s="12"/>
      <c r="K358" s="12"/>
      <c r="N358" s="19"/>
    </row>
    <row r="359" spans="1:14" s="13" customFormat="1" ht="15">
      <c r="A359" s="20">
        <v>3221</v>
      </c>
      <c r="B359" s="21" t="s">
        <v>15</v>
      </c>
      <c r="C359" s="475"/>
      <c r="D359" s="475">
        <f>E359</f>
        <v>224.15</v>
      </c>
      <c r="E359" s="475">
        <v>224.15</v>
      </c>
      <c r="F359" s="475">
        <v>122</v>
      </c>
      <c r="G359" s="293" t="e">
        <f t="shared" si="32"/>
        <v>#DIV/0!</v>
      </c>
      <c r="H359" s="298">
        <f t="shared" si="33"/>
        <v>54.42783850100379</v>
      </c>
      <c r="I359" s="12"/>
      <c r="J359" s="12"/>
      <c r="K359" s="12"/>
      <c r="N359" s="19"/>
    </row>
    <row r="360" spans="1:14" s="13" customFormat="1" ht="15">
      <c r="A360" s="20">
        <v>3225</v>
      </c>
      <c r="B360" s="21" t="s">
        <v>246</v>
      </c>
      <c r="C360" s="475"/>
      <c r="D360" s="475">
        <f>E360</f>
        <v>500</v>
      </c>
      <c r="E360" s="475">
        <v>500</v>
      </c>
      <c r="F360" s="475"/>
      <c r="G360" s="293" t="e">
        <f t="shared" si="32"/>
        <v>#DIV/0!</v>
      </c>
      <c r="H360" s="298">
        <f t="shared" si="33"/>
        <v>0</v>
      </c>
      <c r="I360" s="12"/>
      <c r="J360" s="12"/>
      <c r="K360" s="12"/>
      <c r="N360" s="19"/>
    </row>
    <row r="361" spans="1:14" s="43" customFormat="1" ht="15">
      <c r="A361" s="188">
        <v>323</v>
      </c>
      <c r="B361" s="189" t="s">
        <v>16</v>
      </c>
      <c r="C361" s="191">
        <f>C362+C363+C364</f>
        <v>0</v>
      </c>
      <c r="D361" s="191">
        <f>D362+D363+D364</f>
        <v>3415</v>
      </c>
      <c r="E361" s="191">
        <f>E362+E363+E364</f>
        <v>3415</v>
      </c>
      <c r="F361" s="191">
        <f>F362+F363+F364</f>
        <v>2715</v>
      </c>
      <c r="G361" s="140" t="e">
        <f t="shared" si="32"/>
        <v>#DIV/0!</v>
      </c>
      <c r="H361" s="310">
        <f t="shared" si="33"/>
        <v>79.50219619326501</v>
      </c>
      <c r="I361" s="23"/>
      <c r="J361" s="23"/>
      <c r="K361" s="23"/>
      <c r="N361" s="3"/>
    </row>
    <row r="362" spans="1:14" s="43" customFormat="1" ht="15">
      <c r="A362" s="480">
        <v>3236</v>
      </c>
      <c r="B362" s="481" t="s">
        <v>131</v>
      </c>
      <c r="C362" s="475"/>
      <c r="D362" s="475">
        <f>E362</f>
        <v>2715</v>
      </c>
      <c r="E362" s="475">
        <v>2715</v>
      </c>
      <c r="F362" s="475">
        <v>2715</v>
      </c>
      <c r="G362" s="93" t="e">
        <f t="shared" si="32"/>
        <v>#DIV/0!</v>
      </c>
      <c r="H362" s="311">
        <f t="shared" si="33"/>
        <v>100</v>
      </c>
      <c r="I362" s="23"/>
      <c r="J362" s="23"/>
      <c r="K362" s="23"/>
      <c r="N362" s="3"/>
    </row>
    <row r="363" spans="1:14" s="13" customFormat="1" ht="15">
      <c r="A363" s="262">
        <v>3237</v>
      </c>
      <c r="B363" s="101" t="s">
        <v>132</v>
      </c>
      <c r="C363" s="192"/>
      <c r="D363" s="475">
        <f>E363</f>
        <v>700</v>
      </c>
      <c r="E363" s="193">
        <v>700</v>
      </c>
      <c r="F363" s="93"/>
      <c r="G363" s="93" t="e">
        <f t="shared" si="32"/>
        <v>#DIV/0!</v>
      </c>
      <c r="H363" s="311">
        <f t="shared" si="33"/>
        <v>0</v>
      </c>
      <c r="I363" s="12"/>
      <c r="J363" s="12"/>
      <c r="K363" s="12"/>
      <c r="N363" s="19"/>
    </row>
    <row r="364" spans="1:14" s="43" customFormat="1" ht="15">
      <c r="A364" s="312" t="s">
        <v>98</v>
      </c>
      <c r="B364" s="313" t="s">
        <v>17</v>
      </c>
      <c r="C364" s="314"/>
      <c r="D364" s="305"/>
      <c r="E364" s="305"/>
      <c r="F364" s="198"/>
      <c r="G364" s="212" t="e">
        <f t="shared" si="32"/>
        <v>#DIV/0!</v>
      </c>
      <c r="H364" s="315" t="e">
        <f t="shared" si="33"/>
        <v>#DIV/0!</v>
      </c>
      <c r="I364" s="23"/>
      <c r="J364" s="23"/>
      <c r="K364" s="23"/>
      <c r="N364" s="3"/>
    </row>
    <row r="365" spans="1:14" s="13" customFormat="1" ht="15">
      <c r="A365" s="527" t="s">
        <v>6</v>
      </c>
      <c r="B365" s="528"/>
      <c r="C365" s="307">
        <f>C355</f>
        <v>0</v>
      </c>
      <c r="D365" s="307">
        <f>D355</f>
        <v>4939.15</v>
      </c>
      <c r="E365" s="307">
        <f>E355</f>
        <v>4939.15</v>
      </c>
      <c r="F365" s="307">
        <f>F355</f>
        <v>3637</v>
      </c>
      <c r="G365" s="164" t="e">
        <f t="shared" si="32"/>
        <v>#DIV/0!</v>
      </c>
      <c r="H365" s="165">
        <f t="shared" si="33"/>
        <v>73.63615196946843</v>
      </c>
      <c r="I365" s="12"/>
      <c r="J365" s="12"/>
      <c r="K365" s="12"/>
      <c r="N365" s="19"/>
    </row>
    <row r="366" spans="1:14" s="13" customFormat="1" ht="15">
      <c r="A366" s="11"/>
      <c r="B366" s="11"/>
      <c r="C366" s="12"/>
      <c r="D366" s="12"/>
      <c r="E366" s="12"/>
      <c r="F366" s="12"/>
      <c r="G366" s="12"/>
      <c r="H366" s="12"/>
      <c r="I366" s="12"/>
      <c r="J366" s="12"/>
      <c r="K366" s="12"/>
      <c r="N366" s="19"/>
    </row>
    <row r="367" spans="1:14" s="13" customFormat="1" ht="15">
      <c r="A367" s="11"/>
      <c r="B367" s="11"/>
      <c r="C367" s="12"/>
      <c r="D367" s="12"/>
      <c r="E367" s="12"/>
      <c r="F367" s="12"/>
      <c r="G367" s="12"/>
      <c r="H367" s="12"/>
      <c r="I367" s="12"/>
      <c r="J367" s="12"/>
      <c r="K367" s="12"/>
      <c r="N367" s="19"/>
    </row>
    <row r="368" spans="1:14" s="13" customFormat="1" ht="15">
      <c r="A368" s="266" t="s">
        <v>222</v>
      </c>
      <c r="B368" s="11"/>
      <c r="C368" s="12"/>
      <c r="D368" s="12"/>
      <c r="E368" s="12"/>
      <c r="F368" s="12"/>
      <c r="G368" s="12"/>
      <c r="H368" s="12"/>
      <c r="I368" s="12"/>
      <c r="J368" s="12"/>
      <c r="K368" s="12"/>
      <c r="N368" s="19"/>
    </row>
    <row r="369" spans="1:14" s="13" customFormat="1" ht="15">
      <c r="A369" s="11"/>
      <c r="B369" s="11"/>
      <c r="C369" s="12"/>
      <c r="D369" s="12"/>
      <c r="E369" s="12"/>
      <c r="F369" s="12"/>
      <c r="G369" s="12"/>
      <c r="H369" s="12"/>
      <c r="I369" s="12"/>
      <c r="J369" s="12"/>
      <c r="K369" s="12"/>
      <c r="N369" s="19"/>
    </row>
    <row r="370" spans="1:14" s="13" customFormat="1" ht="15" customHeight="1">
      <c r="A370" s="518" t="s">
        <v>74</v>
      </c>
      <c r="B370" s="520" t="s">
        <v>3</v>
      </c>
      <c r="C370" s="520" t="s">
        <v>227</v>
      </c>
      <c r="D370" s="514" t="s">
        <v>228</v>
      </c>
      <c r="E370" s="514" t="s">
        <v>229</v>
      </c>
      <c r="F370" s="514" t="s">
        <v>230</v>
      </c>
      <c r="G370" s="514" t="s">
        <v>71</v>
      </c>
      <c r="H370" s="514" t="s">
        <v>71</v>
      </c>
      <c r="I370" s="12"/>
      <c r="J370" s="12"/>
      <c r="K370" s="12"/>
      <c r="N370" s="19"/>
    </row>
    <row r="371" spans="1:14" s="13" customFormat="1" ht="36" customHeight="1">
      <c r="A371" s="519"/>
      <c r="B371" s="521"/>
      <c r="C371" s="521"/>
      <c r="D371" s="515"/>
      <c r="E371" s="515"/>
      <c r="F371" s="515"/>
      <c r="G371" s="515"/>
      <c r="H371" s="515"/>
      <c r="I371" s="12"/>
      <c r="J371" s="12"/>
      <c r="K371" s="12"/>
      <c r="N371" s="19"/>
    </row>
    <row r="372" spans="1:14" s="13" customFormat="1" ht="15">
      <c r="A372" s="522">
        <v>1</v>
      </c>
      <c r="B372" s="522"/>
      <c r="C372" s="90">
        <v>2</v>
      </c>
      <c r="D372" s="91">
        <v>3</v>
      </c>
      <c r="E372" s="91">
        <v>4</v>
      </c>
      <c r="F372" s="91">
        <v>5</v>
      </c>
      <c r="G372" s="91" t="s">
        <v>72</v>
      </c>
      <c r="H372" s="91" t="s">
        <v>73</v>
      </c>
      <c r="I372" s="12"/>
      <c r="J372" s="12"/>
      <c r="K372" s="12"/>
      <c r="N372" s="19"/>
    </row>
    <row r="373" spans="1:14" s="13" customFormat="1" ht="15">
      <c r="A373" s="303">
        <v>32</v>
      </c>
      <c r="B373" s="282" t="s">
        <v>11</v>
      </c>
      <c r="C373" s="309">
        <f aca="true" t="shared" si="34" ref="C373:F374">SUM(C374)</f>
        <v>0</v>
      </c>
      <c r="D373" s="309">
        <f t="shared" si="34"/>
        <v>2000</v>
      </c>
      <c r="E373" s="309">
        <f t="shared" si="34"/>
        <v>2000</v>
      </c>
      <c r="F373" s="309">
        <f t="shared" si="34"/>
        <v>4542.7</v>
      </c>
      <c r="G373" s="284" t="e">
        <f>F373/C373*100</f>
        <v>#DIV/0!</v>
      </c>
      <c r="H373" s="285">
        <f>F373/E373*100</f>
        <v>227.135</v>
      </c>
      <c r="I373" s="12"/>
      <c r="J373" s="12"/>
      <c r="K373" s="12"/>
      <c r="N373" s="19"/>
    </row>
    <row r="374" spans="1:14" s="13" customFormat="1" ht="15">
      <c r="A374" s="188">
        <v>323</v>
      </c>
      <c r="B374" s="189" t="s">
        <v>16</v>
      </c>
      <c r="C374" s="191">
        <f t="shared" si="34"/>
        <v>0</v>
      </c>
      <c r="D374" s="191">
        <f t="shared" si="34"/>
        <v>2000</v>
      </c>
      <c r="E374" s="191">
        <f t="shared" si="34"/>
        <v>2000</v>
      </c>
      <c r="F374" s="191">
        <f t="shared" si="34"/>
        <v>4542.7</v>
      </c>
      <c r="G374" s="140" t="e">
        <f>F374/C374*100</f>
        <v>#DIV/0!</v>
      </c>
      <c r="H374" s="310">
        <f>F374/E374*100</f>
        <v>227.135</v>
      </c>
      <c r="I374" s="12"/>
      <c r="J374" s="12"/>
      <c r="K374" s="12"/>
      <c r="N374" s="19"/>
    </row>
    <row r="375" spans="1:14" s="13" customFormat="1" ht="15">
      <c r="A375" s="262" t="s">
        <v>92</v>
      </c>
      <c r="B375" s="101" t="s">
        <v>93</v>
      </c>
      <c r="C375" s="192"/>
      <c r="D375" s="193">
        <v>2000</v>
      </c>
      <c r="E375" s="193">
        <v>2000</v>
      </c>
      <c r="F375" s="93">
        <v>4542.7</v>
      </c>
      <c r="G375" s="93" t="e">
        <f>F375/C375*100</f>
        <v>#DIV/0!</v>
      </c>
      <c r="H375" s="311">
        <f>F375/E375*100</f>
        <v>227.135</v>
      </c>
      <c r="I375" s="12"/>
      <c r="J375" s="12"/>
      <c r="K375" s="12"/>
      <c r="N375" s="19"/>
    </row>
    <row r="376" spans="1:14" s="13" customFormat="1" ht="15">
      <c r="A376" s="288"/>
      <c r="B376" s="199"/>
      <c r="C376" s="314"/>
      <c r="D376" s="305"/>
      <c r="E376" s="305"/>
      <c r="F376" s="198"/>
      <c r="G376" s="236" t="e">
        <f>F376/C376*100</f>
        <v>#DIV/0!</v>
      </c>
      <c r="H376" s="237" t="e">
        <f>F376/E376*100</f>
        <v>#DIV/0!</v>
      </c>
      <c r="I376" s="12"/>
      <c r="J376" s="12"/>
      <c r="K376" s="12"/>
      <c r="N376" s="19"/>
    </row>
    <row r="377" spans="1:14" s="13" customFormat="1" ht="15">
      <c r="A377" s="527" t="s">
        <v>6</v>
      </c>
      <c r="B377" s="528"/>
      <c r="C377" s="307">
        <f>C374</f>
        <v>0</v>
      </c>
      <c r="D377" s="307">
        <f>D374</f>
        <v>2000</v>
      </c>
      <c r="E377" s="307">
        <f>E374</f>
        <v>2000</v>
      </c>
      <c r="F377" s="307">
        <f>F374</f>
        <v>4542.7</v>
      </c>
      <c r="G377" s="164" t="e">
        <f>F377/C377*100</f>
        <v>#DIV/0!</v>
      </c>
      <c r="H377" s="165">
        <f>F377/E377*100</f>
        <v>227.135</v>
      </c>
      <c r="I377" s="12"/>
      <c r="J377" s="12"/>
      <c r="K377" s="12"/>
      <c r="N377" s="19"/>
    </row>
    <row r="378" spans="1:14" s="13" customFormat="1" ht="15">
      <c r="A378" s="11"/>
      <c r="B378" s="11"/>
      <c r="C378" s="12"/>
      <c r="D378" s="12"/>
      <c r="E378" s="12"/>
      <c r="F378" s="12"/>
      <c r="G378" s="12"/>
      <c r="H378" s="12"/>
      <c r="I378" s="12"/>
      <c r="J378" s="12"/>
      <c r="K378" s="12"/>
      <c r="N378" s="19"/>
    </row>
    <row r="379" spans="1:14" s="13" customFormat="1" ht="15">
      <c r="A379" s="266" t="s">
        <v>224</v>
      </c>
      <c r="B379" s="11"/>
      <c r="C379" s="12"/>
      <c r="D379" s="12"/>
      <c r="E379" s="12"/>
      <c r="F379" s="12"/>
      <c r="G379" s="12"/>
      <c r="H379" s="12"/>
      <c r="I379" s="12"/>
      <c r="J379" s="12"/>
      <c r="K379" s="12"/>
      <c r="N379" s="19"/>
    </row>
    <row r="380" spans="1:14" s="13" customFormat="1" ht="15">
      <c r="A380" s="11"/>
      <c r="B380" s="11"/>
      <c r="C380" s="12"/>
      <c r="D380" s="12"/>
      <c r="E380" s="12"/>
      <c r="F380" s="12"/>
      <c r="G380" s="12"/>
      <c r="H380" s="12"/>
      <c r="I380" s="12"/>
      <c r="J380" s="12"/>
      <c r="K380" s="12"/>
      <c r="N380" s="19"/>
    </row>
    <row r="381" spans="1:14" s="13" customFormat="1" ht="15" customHeight="1">
      <c r="A381" s="518" t="s">
        <v>74</v>
      </c>
      <c r="B381" s="520" t="s">
        <v>3</v>
      </c>
      <c r="C381" s="520" t="s">
        <v>227</v>
      </c>
      <c r="D381" s="514" t="s">
        <v>228</v>
      </c>
      <c r="E381" s="514" t="s">
        <v>229</v>
      </c>
      <c r="F381" s="514" t="s">
        <v>230</v>
      </c>
      <c r="G381" s="514" t="s">
        <v>71</v>
      </c>
      <c r="H381" s="514" t="s">
        <v>71</v>
      </c>
      <c r="I381" s="12"/>
      <c r="J381" s="12"/>
      <c r="K381" s="12"/>
      <c r="N381" s="19"/>
    </row>
    <row r="382" spans="1:14" s="13" customFormat="1" ht="35.25" customHeight="1">
      <c r="A382" s="519"/>
      <c r="B382" s="521"/>
      <c r="C382" s="521"/>
      <c r="D382" s="515"/>
      <c r="E382" s="515"/>
      <c r="F382" s="515"/>
      <c r="G382" s="515"/>
      <c r="H382" s="515"/>
      <c r="I382" s="12"/>
      <c r="J382" s="12"/>
      <c r="K382" s="12"/>
      <c r="N382" s="19"/>
    </row>
    <row r="383" spans="1:14" s="13" customFormat="1" ht="15">
      <c r="A383" s="522">
        <v>1</v>
      </c>
      <c r="B383" s="522"/>
      <c r="C383" s="90">
        <v>2</v>
      </c>
      <c r="D383" s="91">
        <v>3</v>
      </c>
      <c r="E383" s="91">
        <v>4</v>
      </c>
      <c r="F383" s="91">
        <v>5</v>
      </c>
      <c r="G383" s="91" t="s">
        <v>72</v>
      </c>
      <c r="H383" s="91" t="s">
        <v>73</v>
      </c>
      <c r="I383" s="12"/>
      <c r="J383" s="12"/>
      <c r="K383" s="12"/>
      <c r="N383" s="19"/>
    </row>
    <row r="384" spans="1:14" s="13" customFormat="1" ht="15">
      <c r="A384" s="303">
        <v>32</v>
      </c>
      <c r="B384" s="282" t="s">
        <v>11</v>
      </c>
      <c r="C384" s="309">
        <f aca="true" t="shared" si="35" ref="C384:F385">SUM(C385)</f>
        <v>0</v>
      </c>
      <c r="D384" s="309">
        <f t="shared" si="35"/>
        <v>0</v>
      </c>
      <c r="E384" s="309">
        <f t="shared" si="35"/>
        <v>0</v>
      </c>
      <c r="F384" s="309">
        <f t="shared" si="35"/>
        <v>0</v>
      </c>
      <c r="G384" s="284" t="e">
        <f>F384/C384*100</f>
        <v>#DIV/0!</v>
      </c>
      <c r="H384" s="285" t="e">
        <f>F384/E384*100</f>
        <v>#DIV/0!</v>
      </c>
      <c r="I384" s="12"/>
      <c r="J384" s="12"/>
      <c r="K384" s="12"/>
      <c r="N384" s="19"/>
    </row>
    <row r="385" spans="1:14" s="13" customFormat="1" ht="15">
      <c r="A385" s="188">
        <v>323</v>
      </c>
      <c r="B385" s="189" t="s">
        <v>16</v>
      </c>
      <c r="C385" s="191">
        <f t="shared" si="35"/>
        <v>0</v>
      </c>
      <c r="D385" s="191">
        <f t="shared" si="35"/>
        <v>0</v>
      </c>
      <c r="E385" s="191">
        <f t="shared" si="35"/>
        <v>0</v>
      </c>
      <c r="F385" s="191">
        <f t="shared" si="35"/>
        <v>0</v>
      </c>
      <c r="G385" s="140" t="e">
        <f>F385/C385*100</f>
        <v>#DIV/0!</v>
      </c>
      <c r="H385" s="310" t="e">
        <f>F385/E385*100</f>
        <v>#DIV/0!</v>
      </c>
      <c r="I385" s="12"/>
      <c r="J385" s="12"/>
      <c r="K385" s="12"/>
      <c r="N385" s="19"/>
    </row>
    <row r="386" spans="1:14" s="13" customFormat="1" ht="15">
      <c r="A386" s="262" t="s">
        <v>92</v>
      </c>
      <c r="B386" s="101" t="s">
        <v>93</v>
      </c>
      <c r="C386" s="192"/>
      <c r="D386" s="193"/>
      <c r="E386" s="193"/>
      <c r="F386" s="93"/>
      <c r="G386" s="93" t="e">
        <f>F386/C386*100</f>
        <v>#DIV/0!</v>
      </c>
      <c r="H386" s="311" t="e">
        <f>F386/E386*100</f>
        <v>#DIV/0!</v>
      </c>
      <c r="I386" s="12"/>
      <c r="J386" s="12"/>
      <c r="K386" s="12"/>
      <c r="N386" s="19"/>
    </row>
    <row r="387" spans="1:14" s="13" customFormat="1" ht="15">
      <c r="A387" s="288"/>
      <c r="B387" s="199"/>
      <c r="C387" s="314"/>
      <c r="D387" s="305"/>
      <c r="E387" s="305"/>
      <c r="F387" s="198"/>
      <c r="G387" s="236" t="e">
        <f>F387/C387*100</f>
        <v>#DIV/0!</v>
      </c>
      <c r="H387" s="237" t="e">
        <f>F387/E387*100</f>
        <v>#DIV/0!</v>
      </c>
      <c r="I387" s="12"/>
      <c r="J387" s="12"/>
      <c r="K387" s="12"/>
      <c r="N387" s="19"/>
    </row>
    <row r="388" spans="1:14" s="13" customFormat="1" ht="15">
      <c r="A388" s="527" t="s">
        <v>6</v>
      </c>
      <c r="B388" s="528"/>
      <c r="C388" s="307">
        <f>C385</f>
        <v>0</v>
      </c>
      <c r="D388" s="307">
        <f>D385</f>
        <v>0</v>
      </c>
      <c r="E388" s="307">
        <f>E385</f>
        <v>0</v>
      </c>
      <c r="F388" s="307">
        <f>F385</f>
        <v>0</v>
      </c>
      <c r="G388" s="164" t="e">
        <f>F388/C388*100</f>
        <v>#DIV/0!</v>
      </c>
      <c r="H388" s="165" t="e">
        <f>F388/E388*100</f>
        <v>#DIV/0!</v>
      </c>
      <c r="I388" s="12"/>
      <c r="J388" s="12"/>
      <c r="K388" s="12"/>
      <c r="N388" s="19"/>
    </row>
    <row r="389" spans="1:14" s="13" customFormat="1" ht="15">
      <c r="A389" s="11"/>
      <c r="B389" s="11"/>
      <c r="C389" s="12"/>
      <c r="D389" s="12"/>
      <c r="E389" s="12"/>
      <c r="F389" s="12"/>
      <c r="G389" s="12"/>
      <c r="H389" s="12"/>
      <c r="I389" s="12"/>
      <c r="J389" s="12"/>
      <c r="K389" s="12"/>
      <c r="N389" s="19"/>
    </row>
    <row r="390" spans="1:14" s="13" customFormat="1" ht="15">
      <c r="A390" s="11"/>
      <c r="B390" s="11"/>
      <c r="C390" s="12"/>
      <c r="D390" s="12"/>
      <c r="E390" s="12"/>
      <c r="F390" s="12"/>
      <c r="G390" s="12"/>
      <c r="H390" s="12"/>
      <c r="I390" s="12"/>
      <c r="J390" s="12"/>
      <c r="K390" s="12"/>
      <c r="N390" s="19"/>
    </row>
    <row r="391" spans="1:14" s="13" customFormat="1" ht="15">
      <c r="A391" s="11"/>
      <c r="B391" s="11"/>
      <c r="C391" s="12"/>
      <c r="D391" s="12"/>
      <c r="E391" s="12"/>
      <c r="F391" s="12"/>
      <c r="G391" s="12"/>
      <c r="H391" s="12"/>
      <c r="I391" s="12"/>
      <c r="J391" s="12"/>
      <c r="K391" s="12"/>
      <c r="N391" s="19"/>
    </row>
    <row r="392" spans="1:14" s="13" customFormat="1" ht="18.75">
      <c r="A392" s="46" t="s">
        <v>199</v>
      </c>
      <c r="B392" s="47"/>
      <c r="C392" s="47"/>
      <c r="D392" s="47"/>
      <c r="E392" s="12"/>
      <c r="F392" s="12"/>
      <c r="G392" s="12"/>
      <c r="H392" s="12"/>
      <c r="I392" s="12"/>
      <c r="J392" s="12"/>
      <c r="K392" s="12"/>
      <c r="N392" s="19"/>
    </row>
    <row r="393" spans="1:14" s="13" customFormat="1" ht="18.75">
      <c r="A393" s="532" t="s">
        <v>175</v>
      </c>
      <c r="B393" s="532"/>
      <c r="C393" s="532"/>
      <c r="D393" s="532"/>
      <c r="E393" s="12"/>
      <c r="F393" s="12"/>
      <c r="G393" s="12"/>
      <c r="H393" s="12"/>
      <c r="I393" s="12"/>
      <c r="J393" s="12"/>
      <c r="K393" s="12"/>
      <c r="N393" s="19"/>
    </row>
    <row r="394" spans="1:14" s="13" customFormat="1" ht="15">
      <c r="A394" s="11"/>
      <c r="B394" s="11"/>
      <c r="C394" s="12"/>
      <c r="D394" s="12"/>
      <c r="E394" s="12"/>
      <c r="F394" s="12"/>
      <c r="G394" s="12"/>
      <c r="H394" s="12"/>
      <c r="I394" s="12"/>
      <c r="J394" s="12"/>
      <c r="K394" s="12"/>
      <c r="N394" s="19"/>
    </row>
    <row r="395" spans="1:14" s="13" customFormat="1" ht="15">
      <c r="A395" s="171" t="s">
        <v>200</v>
      </c>
      <c r="B395" s="11"/>
      <c r="C395" s="12"/>
      <c r="D395" s="12"/>
      <c r="E395" s="12"/>
      <c r="F395" s="12"/>
      <c r="G395" s="12"/>
      <c r="H395" s="12"/>
      <c r="I395" s="12"/>
      <c r="J395" s="12"/>
      <c r="K395" s="12"/>
      <c r="N395" s="19"/>
    </row>
    <row r="396" spans="1:14" s="13" customFormat="1" ht="15" customHeight="1">
      <c r="A396" s="518" t="s">
        <v>74</v>
      </c>
      <c r="B396" s="520" t="s">
        <v>3</v>
      </c>
      <c r="C396" s="520" t="s">
        <v>227</v>
      </c>
      <c r="D396" s="514" t="s">
        <v>228</v>
      </c>
      <c r="E396" s="514" t="s">
        <v>229</v>
      </c>
      <c r="F396" s="514" t="s">
        <v>230</v>
      </c>
      <c r="G396" s="514" t="s">
        <v>71</v>
      </c>
      <c r="H396" s="514" t="s">
        <v>71</v>
      </c>
      <c r="I396" s="12"/>
      <c r="J396" s="12"/>
      <c r="K396" s="12"/>
      <c r="N396" s="19"/>
    </row>
    <row r="397" spans="1:14" s="13" customFormat="1" ht="30.75" customHeight="1">
      <c r="A397" s="519"/>
      <c r="B397" s="521"/>
      <c r="C397" s="521"/>
      <c r="D397" s="515"/>
      <c r="E397" s="515"/>
      <c r="F397" s="515"/>
      <c r="G397" s="515"/>
      <c r="H397" s="515"/>
      <c r="I397" s="12"/>
      <c r="J397" s="12"/>
      <c r="K397" s="12"/>
      <c r="N397" s="19"/>
    </row>
    <row r="398" spans="1:14" s="13" customFormat="1" ht="15">
      <c r="A398" s="522">
        <v>1</v>
      </c>
      <c r="B398" s="522"/>
      <c r="C398" s="90">
        <v>2</v>
      </c>
      <c r="D398" s="91">
        <v>3</v>
      </c>
      <c r="E398" s="91">
        <v>4</v>
      </c>
      <c r="F398" s="91">
        <v>5</v>
      </c>
      <c r="G398" s="91" t="s">
        <v>72</v>
      </c>
      <c r="H398" s="91" t="s">
        <v>73</v>
      </c>
      <c r="I398" s="12"/>
      <c r="J398" s="12"/>
      <c r="K398" s="12"/>
      <c r="N398" s="19"/>
    </row>
    <row r="399" spans="1:14" s="13" customFormat="1" ht="15">
      <c r="A399" s="303">
        <v>32</v>
      </c>
      <c r="B399" s="282" t="s">
        <v>11</v>
      </c>
      <c r="C399" s="309">
        <f aca="true" t="shared" si="36" ref="C399:F400">SUM(C400)</f>
        <v>0</v>
      </c>
      <c r="D399" s="309">
        <f t="shared" si="36"/>
        <v>0</v>
      </c>
      <c r="E399" s="309">
        <f t="shared" si="36"/>
        <v>0</v>
      </c>
      <c r="F399" s="309">
        <f t="shared" si="36"/>
        <v>0</v>
      </c>
      <c r="G399" s="284" t="e">
        <f>F399/C399*100</f>
        <v>#DIV/0!</v>
      </c>
      <c r="H399" s="285" t="e">
        <f>F399/E399*100</f>
        <v>#DIV/0!</v>
      </c>
      <c r="I399" s="12"/>
      <c r="J399" s="12"/>
      <c r="K399" s="12"/>
      <c r="N399" s="19"/>
    </row>
    <row r="400" spans="1:14" s="13" customFormat="1" ht="15">
      <c r="A400" s="188">
        <v>323</v>
      </c>
      <c r="B400" s="189" t="s">
        <v>16</v>
      </c>
      <c r="C400" s="191">
        <f t="shared" si="36"/>
        <v>0</v>
      </c>
      <c r="D400" s="191">
        <f t="shared" si="36"/>
        <v>0</v>
      </c>
      <c r="E400" s="191">
        <f t="shared" si="36"/>
        <v>0</v>
      </c>
      <c r="F400" s="191">
        <f t="shared" si="36"/>
        <v>0</v>
      </c>
      <c r="G400" s="140" t="e">
        <f>F400/C400*100</f>
        <v>#DIV/0!</v>
      </c>
      <c r="H400" s="310" t="e">
        <f>F400/E400*100</f>
        <v>#DIV/0!</v>
      </c>
      <c r="I400" s="12"/>
      <c r="J400" s="12"/>
      <c r="K400" s="12"/>
      <c r="N400" s="19"/>
    </row>
    <row r="401" spans="1:14" s="13" customFormat="1" ht="15">
      <c r="A401" s="262" t="s">
        <v>92</v>
      </c>
      <c r="B401" s="101" t="s">
        <v>93</v>
      </c>
      <c r="C401" s="192">
        <v>0</v>
      </c>
      <c r="D401" s="193"/>
      <c r="E401" s="193"/>
      <c r="F401" s="93"/>
      <c r="G401" s="93" t="e">
        <f>F401/C401*100</f>
        <v>#DIV/0!</v>
      </c>
      <c r="H401" s="311" t="e">
        <f>F401/E401*100</f>
        <v>#DIV/0!</v>
      </c>
      <c r="I401" s="12"/>
      <c r="J401" s="12"/>
      <c r="K401" s="12"/>
      <c r="N401" s="19"/>
    </row>
    <row r="402" spans="1:14" s="13" customFormat="1" ht="15">
      <c r="A402" s="288"/>
      <c r="B402" s="199"/>
      <c r="C402" s="314"/>
      <c r="D402" s="305"/>
      <c r="E402" s="305"/>
      <c r="F402" s="198"/>
      <c r="G402" s="236" t="e">
        <f>F402/C402*100</f>
        <v>#DIV/0!</v>
      </c>
      <c r="H402" s="237" t="e">
        <f>F402/E402*100</f>
        <v>#DIV/0!</v>
      </c>
      <c r="I402" s="12"/>
      <c r="J402" s="12"/>
      <c r="K402" s="12"/>
      <c r="N402" s="19"/>
    </row>
    <row r="403" spans="1:14" s="13" customFormat="1" ht="15">
      <c r="A403" s="527" t="s">
        <v>6</v>
      </c>
      <c r="B403" s="528"/>
      <c r="C403" s="307">
        <f>C400</f>
        <v>0</v>
      </c>
      <c r="D403" s="307">
        <f>D400</f>
        <v>0</v>
      </c>
      <c r="E403" s="307">
        <f>E400</f>
        <v>0</v>
      </c>
      <c r="F403" s="307">
        <f>F400</f>
        <v>0</v>
      </c>
      <c r="G403" s="164" t="e">
        <f>F403/C403*100</f>
        <v>#DIV/0!</v>
      </c>
      <c r="H403" s="165" t="e">
        <f>F403/E403*100</f>
        <v>#DIV/0!</v>
      </c>
      <c r="I403" s="12"/>
      <c r="J403" s="12"/>
      <c r="K403" s="12"/>
      <c r="N403" s="19"/>
    </row>
    <row r="404" spans="1:14" s="13" customFormat="1" ht="15">
      <c r="A404" s="11"/>
      <c r="B404" s="11"/>
      <c r="C404" s="12"/>
      <c r="D404" s="12"/>
      <c r="E404" s="12"/>
      <c r="F404" s="12"/>
      <c r="G404" s="12"/>
      <c r="H404" s="12"/>
      <c r="I404" s="12"/>
      <c r="J404" s="12"/>
      <c r="K404" s="12"/>
      <c r="N404" s="19"/>
    </row>
    <row r="405" spans="1:14" s="13" customFormat="1" ht="15">
      <c r="A405" s="173" t="s">
        <v>76</v>
      </c>
      <c r="B405" s="11"/>
      <c r="C405" s="12"/>
      <c r="D405" s="12"/>
      <c r="E405" s="12"/>
      <c r="F405" s="12"/>
      <c r="G405" s="12"/>
      <c r="H405" s="12"/>
      <c r="I405" s="12"/>
      <c r="J405" s="12"/>
      <c r="K405" s="12"/>
      <c r="N405" s="19"/>
    </row>
    <row r="406" spans="1:14" s="13" customFormat="1" ht="15" customHeight="1">
      <c r="A406" s="518" t="s">
        <v>74</v>
      </c>
      <c r="B406" s="520" t="s">
        <v>3</v>
      </c>
      <c r="C406" s="520" t="s">
        <v>227</v>
      </c>
      <c r="D406" s="514" t="s">
        <v>228</v>
      </c>
      <c r="E406" s="514" t="s">
        <v>229</v>
      </c>
      <c r="F406" s="514" t="s">
        <v>230</v>
      </c>
      <c r="G406" s="514" t="s">
        <v>71</v>
      </c>
      <c r="H406" s="514" t="s">
        <v>71</v>
      </c>
      <c r="I406" s="12"/>
      <c r="J406" s="12"/>
      <c r="K406" s="12"/>
      <c r="N406" s="19"/>
    </row>
    <row r="407" spans="1:14" s="13" customFormat="1" ht="25.5" customHeight="1">
      <c r="A407" s="519"/>
      <c r="B407" s="521"/>
      <c r="C407" s="521"/>
      <c r="D407" s="515"/>
      <c r="E407" s="515"/>
      <c r="F407" s="515"/>
      <c r="G407" s="515"/>
      <c r="H407" s="515"/>
      <c r="I407" s="12"/>
      <c r="J407" s="12"/>
      <c r="K407" s="12"/>
      <c r="N407" s="19"/>
    </row>
    <row r="408" spans="1:14" s="13" customFormat="1" ht="15">
      <c r="A408" s="522">
        <v>1</v>
      </c>
      <c r="B408" s="522"/>
      <c r="C408" s="90">
        <v>2</v>
      </c>
      <c r="D408" s="91">
        <v>3</v>
      </c>
      <c r="E408" s="91">
        <v>4</v>
      </c>
      <c r="F408" s="91">
        <v>5</v>
      </c>
      <c r="G408" s="91" t="s">
        <v>72</v>
      </c>
      <c r="H408" s="91" t="s">
        <v>73</v>
      </c>
      <c r="I408" s="12"/>
      <c r="J408" s="12"/>
      <c r="K408" s="12"/>
      <c r="N408" s="19"/>
    </row>
    <row r="409" spans="1:14" s="13" customFormat="1" ht="15">
      <c r="A409" s="303">
        <v>32</v>
      </c>
      <c r="B409" s="282" t="s">
        <v>11</v>
      </c>
      <c r="C409" s="309">
        <f aca="true" t="shared" si="37" ref="C409:F410">SUM(C410)</f>
        <v>0</v>
      </c>
      <c r="D409" s="309">
        <f t="shared" si="37"/>
        <v>0</v>
      </c>
      <c r="E409" s="309">
        <f t="shared" si="37"/>
        <v>0</v>
      </c>
      <c r="F409" s="309">
        <f t="shared" si="37"/>
        <v>0</v>
      </c>
      <c r="G409" s="284" t="e">
        <f>F409/C409*100</f>
        <v>#DIV/0!</v>
      </c>
      <c r="H409" s="285" t="e">
        <f>F409/E409*100</f>
        <v>#DIV/0!</v>
      </c>
      <c r="I409" s="12"/>
      <c r="J409" s="12"/>
      <c r="K409" s="12"/>
      <c r="N409" s="19"/>
    </row>
    <row r="410" spans="1:14" s="13" customFormat="1" ht="15">
      <c r="A410" s="188">
        <v>323</v>
      </c>
      <c r="B410" s="189" t="s">
        <v>16</v>
      </c>
      <c r="C410" s="191">
        <f t="shared" si="37"/>
        <v>0</v>
      </c>
      <c r="D410" s="191">
        <f t="shared" si="37"/>
        <v>0</v>
      </c>
      <c r="E410" s="191">
        <f t="shared" si="37"/>
        <v>0</v>
      </c>
      <c r="F410" s="191">
        <f t="shared" si="37"/>
        <v>0</v>
      </c>
      <c r="G410" s="140" t="e">
        <f>F410/C410*100</f>
        <v>#DIV/0!</v>
      </c>
      <c r="H410" s="310" t="e">
        <f>F410/E410*100</f>
        <v>#DIV/0!</v>
      </c>
      <c r="I410" s="12"/>
      <c r="J410" s="12"/>
      <c r="K410" s="12"/>
      <c r="N410" s="19"/>
    </row>
    <row r="411" spans="1:14" s="13" customFormat="1" ht="15">
      <c r="A411" s="262" t="s">
        <v>92</v>
      </c>
      <c r="B411" s="101" t="s">
        <v>93</v>
      </c>
      <c r="C411" s="192">
        <v>0</v>
      </c>
      <c r="D411" s="193"/>
      <c r="E411" s="193"/>
      <c r="F411" s="93"/>
      <c r="G411" s="93" t="e">
        <f>F411/C411*100</f>
        <v>#DIV/0!</v>
      </c>
      <c r="H411" s="311" t="e">
        <f>F411/E411*100</f>
        <v>#DIV/0!</v>
      </c>
      <c r="I411" s="12"/>
      <c r="J411" s="12"/>
      <c r="K411" s="12"/>
      <c r="N411" s="19"/>
    </row>
    <row r="412" spans="1:14" s="13" customFormat="1" ht="15">
      <c r="A412" s="288"/>
      <c r="B412" s="199"/>
      <c r="C412" s="314"/>
      <c r="D412" s="305"/>
      <c r="E412" s="305"/>
      <c r="F412" s="198"/>
      <c r="G412" s="236" t="e">
        <f>F412/C412*100</f>
        <v>#DIV/0!</v>
      </c>
      <c r="H412" s="237" t="e">
        <f>F412/E412*100</f>
        <v>#DIV/0!</v>
      </c>
      <c r="I412" s="12"/>
      <c r="J412" s="12"/>
      <c r="K412" s="12"/>
      <c r="N412" s="19"/>
    </row>
    <row r="413" spans="1:14" s="13" customFormat="1" ht="15">
      <c r="A413" s="527" t="s">
        <v>6</v>
      </c>
      <c r="B413" s="528"/>
      <c r="C413" s="307">
        <f>C410</f>
        <v>0</v>
      </c>
      <c r="D413" s="307">
        <f>D410</f>
        <v>0</v>
      </c>
      <c r="E413" s="307">
        <f>E410</f>
        <v>0</v>
      </c>
      <c r="F413" s="307">
        <f>F410</f>
        <v>0</v>
      </c>
      <c r="G413" s="164" t="e">
        <f>F413/C413*100</f>
        <v>#DIV/0!</v>
      </c>
      <c r="H413" s="165" t="e">
        <f>F413/E413*100</f>
        <v>#DIV/0!</v>
      </c>
      <c r="I413" s="12"/>
      <c r="J413" s="12"/>
      <c r="K413" s="12"/>
      <c r="N413" s="19"/>
    </row>
    <row r="414" spans="1:14" s="13" customFormat="1" ht="15">
      <c r="A414" s="11"/>
      <c r="B414" s="11"/>
      <c r="C414" s="12"/>
      <c r="D414" s="12"/>
      <c r="E414" s="12"/>
      <c r="F414" s="12"/>
      <c r="G414" s="12"/>
      <c r="H414" s="12"/>
      <c r="I414" s="12"/>
      <c r="J414" s="12"/>
      <c r="K414" s="12"/>
      <c r="N414" s="19"/>
    </row>
    <row r="415" spans="1:14" s="13" customFormat="1" ht="15">
      <c r="A415" s="11"/>
      <c r="B415" s="11"/>
      <c r="C415" s="12"/>
      <c r="D415" s="12"/>
      <c r="E415" s="12"/>
      <c r="F415" s="12"/>
      <c r="G415" s="12"/>
      <c r="H415" s="12"/>
      <c r="I415" s="12"/>
      <c r="J415" s="12"/>
      <c r="K415" s="12"/>
      <c r="N415" s="19"/>
    </row>
    <row r="416" spans="1:14" s="13" customFormat="1" ht="15">
      <c r="A416" s="11"/>
      <c r="B416" s="11"/>
      <c r="C416" s="12"/>
      <c r="D416" s="12"/>
      <c r="E416" s="12"/>
      <c r="F416" s="12"/>
      <c r="G416" s="12"/>
      <c r="H416" s="12"/>
      <c r="I416" s="12"/>
      <c r="J416" s="12"/>
      <c r="K416" s="12"/>
      <c r="N416" s="19"/>
    </row>
    <row r="417" spans="1:11" s="35" customFormat="1" ht="45" customHeight="1">
      <c r="A417" s="537" t="s">
        <v>247</v>
      </c>
      <c r="B417" s="537"/>
      <c r="C417" s="537"/>
      <c r="D417" s="78"/>
      <c r="E417" s="12"/>
      <c r="F417" s="12"/>
      <c r="G417" s="12"/>
      <c r="H417" s="12"/>
      <c r="I417" s="12"/>
      <c r="J417" s="12"/>
      <c r="K417" s="12"/>
    </row>
    <row r="418" spans="1:11" s="35" customFormat="1" ht="26.25" customHeight="1">
      <c r="A418" s="532" t="s">
        <v>175</v>
      </c>
      <c r="B418" s="532"/>
      <c r="C418" s="532"/>
      <c r="D418" s="532"/>
      <c r="E418" s="12"/>
      <c r="F418" s="12"/>
      <c r="G418" s="12"/>
      <c r="H418" s="12"/>
      <c r="I418" s="12"/>
      <c r="J418" s="12"/>
      <c r="K418" s="12"/>
    </row>
    <row r="419" spans="1:15" ht="19.5" customHeight="1">
      <c r="A419" s="173" t="s">
        <v>76</v>
      </c>
      <c r="B419" s="174"/>
      <c r="C419" s="39"/>
      <c r="D419" s="39"/>
      <c r="E419" s="39"/>
      <c r="F419" s="39"/>
      <c r="G419" s="39"/>
      <c r="H419" s="39"/>
      <c r="I419" s="41"/>
      <c r="J419" s="41"/>
      <c r="K419" s="41"/>
      <c r="L419" s="41"/>
      <c r="M419" s="41"/>
      <c r="N419" s="35"/>
      <c r="O419" s="35"/>
    </row>
    <row r="420" spans="1:15" ht="19.5" customHeight="1">
      <c r="A420" s="518" t="s">
        <v>74</v>
      </c>
      <c r="B420" s="520" t="s">
        <v>3</v>
      </c>
      <c r="C420" s="520" t="s">
        <v>227</v>
      </c>
      <c r="D420" s="514" t="s">
        <v>228</v>
      </c>
      <c r="E420" s="514" t="s">
        <v>229</v>
      </c>
      <c r="F420" s="514" t="s">
        <v>230</v>
      </c>
      <c r="G420" s="514" t="s">
        <v>71</v>
      </c>
      <c r="H420" s="514" t="s">
        <v>71</v>
      </c>
      <c r="I420" s="41"/>
      <c r="J420" s="41"/>
      <c r="K420" s="41"/>
      <c r="L420" s="41"/>
      <c r="M420" s="41"/>
      <c r="N420" s="35"/>
      <c r="O420" s="35"/>
    </row>
    <row r="421" spans="1:15" ht="27.75" customHeight="1">
      <c r="A421" s="519"/>
      <c r="B421" s="521"/>
      <c r="C421" s="521"/>
      <c r="D421" s="515"/>
      <c r="E421" s="515"/>
      <c r="F421" s="515"/>
      <c r="G421" s="515"/>
      <c r="H421" s="515"/>
      <c r="I421" s="41"/>
      <c r="J421" s="41"/>
      <c r="K421" s="41"/>
      <c r="L421" s="41"/>
      <c r="M421" s="41"/>
      <c r="N421" s="35"/>
      <c r="O421" s="35"/>
    </row>
    <row r="422" spans="1:15" ht="15">
      <c r="A422" s="522">
        <v>1</v>
      </c>
      <c r="B422" s="522"/>
      <c r="C422" s="90">
        <v>2</v>
      </c>
      <c r="D422" s="91">
        <v>3</v>
      </c>
      <c r="E422" s="91">
        <v>4</v>
      </c>
      <c r="F422" s="91">
        <v>5</v>
      </c>
      <c r="G422" s="91" t="s">
        <v>72</v>
      </c>
      <c r="H422" s="91" t="s">
        <v>73</v>
      </c>
      <c r="I422" s="41"/>
      <c r="J422" s="41"/>
      <c r="K422" s="41"/>
      <c r="L422" s="41"/>
      <c r="M422" s="41"/>
      <c r="N422" s="35"/>
      <c r="O422" s="35"/>
    </row>
    <row r="423" spans="1:15" ht="17.25" customHeight="1">
      <c r="A423" s="303">
        <v>42</v>
      </c>
      <c r="B423" s="282" t="s">
        <v>22</v>
      </c>
      <c r="C423" s="300">
        <f>SUM(C424)</f>
        <v>0</v>
      </c>
      <c r="D423" s="300">
        <f aca="true" t="shared" si="38" ref="D423:F424">SUM(D424)</f>
        <v>0</v>
      </c>
      <c r="E423" s="300">
        <f t="shared" si="38"/>
        <v>0</v>
      </c>
      <c r="F423" s="300">
        <f t="shared" si="38"/>
        <v>0</v>
      </c>
      <c r="G423" s="284" t="e">
        <f>F423/C423*100</f>
        <v>#DIV/0!</v>
      </c>
      <c r="H423" s="285" t="e">
        <f>F423/E423*100</f>
        <v>#DIV/0!</v>
      </c>
      <c r="I423" s="41"/>
      <c r="J423" s="41"/>
      <c r="K423" s="41"/>
      <c r="L423" s="41"/>
      <c r="M423" s="41"/>
      <c r="N423" s="35"/>
      <c r="O423" s="35"/>
    </row>
    <row r="424" spans="1:15" s="19" customFormat="1" ht="15">
      <c r="A424" s="169">
        <v>422</v>
      </c>
      <c r="B424" s="137" t="s">
        <v>21</v>
      </c>
      <c r="C424" s="183">
        <f>SUM(C425)</f>
        <v>0</v>
      </c>
      <c r="D424" s="183">
        <f t="shared" si="38"/>
        <v>0</v>
      </c>
      <c r="E424" s="183">
        <f t="shared" si="38"/>
        <v>0</v>
      </c>
      <c r="F424" s="183">
        <f t="shared" si="38"/>
        <v>0</v>
      </c>
      <c r="G424" s="135" t="e">
        <f>F424/C424*100</f>
        <v>#DIV/0!</v>
      </c>
      <c r="H424" s="243" t="e">
        <f>F424/E424*100</f>
        <v>#DIV/0!</v>
      </c>
      <c r="I424" s="560"/>
      <c r="J424" s="560"/>
      <c r="K424" s="560"/>
      <c r="L424" s="559"/>
      <c r="M424" s="559"/>
      <c r="N424" s="35"/>
      <c r="O424" s="35"/>
    </row>
    <row r="425" spans="1:15" ht="15">
      <c r="A425" s="312">
        <v>4223</v>
      </c>
      <c r="B425" s="313" t="s">
        <v>186</v>
      </c>
      <c r="C425" s="317"/>
      <c r="D425" s="198"/>
      <c r="E425" s="198">
        <v>0</v>
      </c>
      <c r="F425" s="198">
        <v>0</v>
      </c>
      <c r="G425" s="236" t="e">
        <f>F425/C425*100</f>
        <v>#DIV/0!</v>
      </c>
      <c r="H425" s="237" t="e">
        <f>F425/E425*100</f>
        <v>#DIV/0!</v>
      </c>
      <c r="I425" s="560"/>
      <c r="J425" s="560"/>
      <c r="K425" s="560"/>
      <c r="L425" s="559"/>
      <c r="M425" s="559"/>
      <c r="N425" s="35"/>
      <c r="O425" s="35"/>
    </row>
    <row r="426" spans="1:15" ht="19.5" customHeight="1">
      <c r="A426" s="526" t="s">
        <v>6</v>
      </c>
      <c r="B426" s="526"/>
      <c r="C426" s="316">
        <f>C423</f>
        <v>0</v>
      </c>
      <c r="D426" s="316">
        <f>D423</f>
        <v>0</v>
      </c>
      <c r="E426" s="316">
        <f>E423</f>
        <v>0</v>
      </c>
      <c r="F426" s="316">
        <f>F423</f>
        <v>0</v>
      </c>
      <c r="G426" s="164" t="e">
        <f>F426/C426*100</f>
        <v>#DIV/0!</v>
      </c>
      <c r="H426" s="165" t="e">
        <f>F426/E426*100</f>
        <v>#DIV/0!</v>
      </c>
      <c r="I426" s="560"/>
      <c r="J426" s="560"/>
      <c r="K426" s="560"/>
      <c r="L426" s="559"/>
      <c r="M426" s="559"/>
      <c r="N426" s="35"/>
      <c r="O426" s="35"/>
    </row>
    <row r="427" spans="1:15" ht="15">
      <c r="A427" s="37"/>
      <c r="B427" s="37"/>
      <c r="C427" s="37"/>
      <c r="D427" s="36"/>
      <c r="E427" s="36"/>
      <c r="F427" s="36"/>
      <c r="G427" s="36"/>
      <c r="H427" s="41"/>
      <c r="I427" s="17"/>
      <c r="J427" s="17"/>
      <c r="K427" s="17"/>
      <c r="L427" s="17"/>
      <c r="M427" s="17"/>
      <c r="N427" s="35"/>
      <c r="O427" s="35"/>
    </row>
    <row r="428" spans="1:15" ht="15">
      <c r="A428" s="173" t="s">
        <v>201</v>
      </c>
      <c r="B428" s="175"/>
      <c r="C428" s="37"/>
      <c r="D428" s="36"/>
      <c r="E428" s="36"/>
      <c r="F428" s="36"/>
      <c r="G428" s="36"/>
      <c r="H428" s="41"/>
      <c r="I428" s="17"/>
      <c r="J428" s="17"/>
      <c r="K428" s="17"/>
      <c r="L428" s="17"/>
      <c r="M428" s="17"/>
      <c r="N428" s="35"/>
      <c r="O428" s="35"/>
    </row>
    <row r="429" spans="1:15" ht="15" customHeight="1">
      <c r="A429" s="518" t="s">
        <v>74</v>
      </c>
      <c r="B429" s="520" t="s">
        <v>3</v>
      </c>
      <c r="C429" s="520" t="s">
        <v>227</v>
      </c>
      <c r="D429" s="514" t="s">
        <v>228</v>
      </c>
      <c r="E429" s="514" t="s">
        <v>229</v>
      </c>
      <c r="F429" s="514" t="s">
        <v>230</v>
      </c>
      <c r="G429" s="514" t="s">
        <v>71</v>
      </c>
      <c r="H429" s="514" t="s">
        <v>71</v>
      </c>
      <c r="I429" s="17"/>
      <c r="J429" s="17"/>
      <c r="K429" s="17"/>
      <c r="L429" s="17"/>
      <c r="M429" s="17"/>
      <c r="N429" s="35"/>
      <c r="O429" s="35"/>
    </row>
    <row r="430" spans="1:15" ht="24.75" customHeight="1">
      <c r="A430" s="519"/>
      <c r="B430" s="521"/>
      <c r="C430" s="521"/>
      <c r="D430" s="515"/>
      <c r="E430" s="515"/>
      <c r="F430" s="515"/>
      <c r="G430" s="515"/>
      <c r="H430" s="515"/>
      <c r="I430" s="17"/>
      <c r="J430" s="17"/>
      <c r="K430" s="17"/>
      <c r="L430" s="17"/>
      <c r="M430" s="17"/>
      <c r="N430" s="35"/>
      <c r="O430" s="35"/>
    </row>
    <row r="431" spans="1:15" ht="15">
      <c r="A431" s="522">
        <v>1</v>
      </c>
      <c r="B431" s="522"/>
      <c r="C431" s="90">
        <v>2</v>
      </c>
      <c r="D431" s="91">
        <v>3</v>
      </c>
      <c r="E431" s="91">
        <v>4</v>
      </c>
      <c r="F431" s="91">
        <v>5</v>
      </c>
      <c r="G431" s="91" t="s">
        <v>72</v>
      </c>
      <c r="H431" s="91" t="s">
        <v>73</v>
      </c>
      <c r="I431" s="17"/>
      <c r="J431" s="17"/>
      <c r="K431" s="17"/>
      <c r="L431" s="17"/>
      <c r="M431" s="17"/>
      <c r="N431" s="35"/>
      <c r="O431" s="35"/>
    </row>
    <row r="432" spans="1:15" ht="30">
      <c r="A432" s="303">
        <v>42</v>
      </c>
      <c r="B432" s="282" t="s">
        <v>22</v>
      </c>
      <c r="C432" s="321">
        <f>SUM(C433)</f>
        <v>8248</v>
      </c>
      <c r="D432" s="321">
        <f>SUM(D433)</f>
        <v>36055.32</v>
      </c>
      <c r="E432" s="321">
        <f>SUM(E433)</f>
        <v>36055.32</v>
      </c>
      <c r="F432" s="321">
        <f>SUM(F433)</f>
        <v>13625</v>
      </c>
      <c r="G432" s="284">
        <f aca="true" t="shared" si="39" ref="G432:G438">F432/C432*100</f>
        <v>165.19156159068865</v>
      </c>
      <c r="H432" s="285">
        <f aca="true" t="shared" si="40" ref="H432:H438">F432/E432*100</f>
        <v>37.78915289061365</v>
      </c>
      <c r="I432" s="17"/>
      <c r="J432" s="17"/>
      <c r="K432" s="17"/>
      <c r="L432" s="17"/>
      <c r="M432" s="17"/>
      <c r="N432" s="35"/>
      <c r="O432" s="35"/>
    </row>
    <row r="433" spans="1:15" ht="15">
      <c r="A433" s="169">
        <v>422</v>
      </c>
      <c r="B433" s="137" t="s">
        <v>21</v>
      </c>
      <c r="C433" s="170">
        <f>SUM(C434:C437)</f>
        <v>8248</v>
      </c>
      <c r="D433" s="170">
        <f>SUM(D434:D437)</f>
        <v>36055.32</v>
      </c>
      <c r="E433" s="170">
        <f>SUM(E434:E437)</f>
        <v>36055.32</v>
      </c>
      <c r="F433" s="170">
        <f>SUM(F434:F437)</f>
        <v>13625</v>
      </c>
      <c r="G433" s="135">
        <f t="shared" si="39"/>
        <v>165.19156159068865</v>
      </c>
      <c r="H433" s="243">
        <f t="shared" si="40"/>
        <v>37.78915289061365</v>
      </c>
      <c r="I433" s="17"/>
      <c r="J433" s="17"/>
      <c r="K433" s="17"/>
      <c r="L433" s="17"/>
      <c r="M433" s="17"/>
      <c r="N433" s="35"/>
      <c r="O433" s="35"/>
    </row>
    <row r="434" spans="1:15" ht="15">
      <c r="A434" s="322">
        <v>4221</v>
      </c>
      <c r="B434" s="319" t="s">
        <v>108</v>
      </c>
      <c r="C434" s="320"/>
      <c r="D434" s="302">
        <f>E434</f>
        <v>16430.32</v>
      </c>
      <c r="E434" s="302">
        <v>16430.32</v>
      </c>
      <c r="F434" s="302"/>
      <c r="G434" s="34" t="e">
        <f t="shared" si="39"/>
        <v>#DIV/0!</v>
      </c>
      <c r="H434" s="218">
        <f t="shared" si="40"/>
        <v>0</v>
      </c>
      <c r="I434" s="17"/>
      <c r="J434" s="17"/>
      <c r="K434" s="17"/>
      <c r="L434" s="17"/>
      <c r="M434" s="17"/>
      <c r="N434" s="35"/>
      <c r="O434" s="35"/>
    </row>
    <row r="435" spans="1:15" ht="15">
      <c r="A435" s="402">
        <v>4222</v>
      </c>
      <c r="B435" s="403" t="s">
        <v>110</v>
      </c>
      <c r="C435" s="404">
        <v>3298</v>
      </c>
      <c r="D435" s="302">
        <f>E435</f>
        <v>0</v>
      </c>
      <c r="E435" s="405"/>
      <c r="F435" s="405"/>
      <c r="G435" s="34">
        <f t="shared" si="39"/>
        <v>0</v>
      </c>
      <c r="H435" s="218" t="e">
        <f t="shared" si="40"/>
        <v>#DIV/0!</v>
      </c>
      <c r="I435" s="17"/>
      <c r="J435" s="17"/>
      <c r="K435" s="17"/>
      <c r="L435" s="17"/>
      <c r="M435" s="17"/>
      <c r="N435" s="35"/>
      <c r="O435" s="35"/>
    </row>
    <row r="436" spans="1:15" ht="15">
      <c r="A436" s="402">
        <v>4223</v>
      </c>
      <c r="B436" s="403" t="s">
        <v>186</v>
      </c>
      <c r="C436" s="404"/>
      <c r="D436" s="302">
        <f>E436</f>
        <v>19625</v>
      </c>
      <c r="E436" s="405">
        <v>19625</v>
      </c>
      <c r="F436" s="405">
        <v>13625</v>
      </c>
      <c r="G436" s="34" t="e">
        <f t="shared" si="39"/>
        <v>#DIV/0!</v>
      </c>
      <c r="H436" s="218">
        <f t="shared" si="40"/>
        <v>69.42675159235668</v>
      </c>
      <c r="I436" s="17"/>
      <c r="J436" s="17"/>
      <c r="K436" s="17"/>
      <c r="L436" s="17"/>
      <c r="M436" s="17"/>
      <c r="N436" s="35"/>
      <c r="O436" s="35"/>
    </row>
    <row r="437" spans="1:15" ht="15">
      <c r="A437" s="312">
        <v>4227</v>
      </c>
      <c r="B437" s="313" t="s">
        <v>185</v>
      </c>
      <c r="C437" s="323">
        <v>4950</v>
      </c>
      <c r="D437" s="302">
        <f>E437</f>
        <v>0</v>
      </c>
      <c r="E437" s="305"/>
      <c r="F437" s="305"/>
      <c r="G437" s="241">
        <f t="shared" si="39"/>
        <v>0</v>
      </c>
      <c r="H437" s="239" t="e">
        <f t="shared" si="40"/>
        <v>#DIV/0!</v>
      </c>
      <c r="I437" s="17"/>
      <c r="J437" s="17"/>
      <c r="K437" s="17"/>
      <c r="L437" s="17"/>
      <c r="M437" s="17"/>
      <c r="N437" s="35"/>
      <c r="O437" s="35"/>
    </row>
    <row r="438" spans="1:15" ht="15">
      <c r="A438" s="526" t="s">
        <v>6</v>
      </c>
      <c r="B438" s="526"/>
      <c r="C438" s="318">
        <f>C432</f>
        <v>8248</v>
      </c>
      <c r="D438" s="318">
        <f>D432</f>
        <v>36055.32</v>
      </c>
      <c r="E438" s="318">
        <f>E432</f>
        <v>36055.32</v>
      </c>
      <c r="F438" s="318">
        <f>F432</f>
        <v>13625</v>
      </c>
      <c r="G438" s="388">
        <f t="shared" si="39"/>
        <v>165.19156159068865</v>
      </c>
      <c r="H438" s="389">
        <f t="shared" si="40"/>
        <v>37.78915289061365</v>
      </c>
      <c r="I438" s="17"/>
      <c r="J438" s="17"/>
      <c r="K438" s="17"/>
      <c r="L438" s="17"/>
      <c r="M438" s="17"/>
      <c r="N438" s="35"/>
      <c r="O438" s="35"/>
    </row>
    <row r="439" spans="1:15" ht="15">
      <c r="A439" s="37"/>
      <c r="B439" s="37"/>
      <c r="C439" s="37"/>
      <c r="D439" s="36"/>
      <c r="E439" s="36"/>
      <c r="F439" s="36"/>
      <c r="G439" s="36"/>
      <c r="H439" s="41"/>
      <c r="I439" s="17"/>
      <c r="J439" s="17"/>
      <c r="K439" s="17"/>
      <c r="L439" s="17"/>
      <c r="M439" s="17"/>
      <c r="N439" s="35"/>
      <c r="O439" s="35"/>
    </row>
    <row r="440" spans="1:15" ht="15">
      <c r="A440" s="37"/>
      <c r="B440" s="37"/>
      <c r="C440" s="37"/>
      <c r="D440" s="36"/>
      <c r="E440" s="36"/>
      <c r="F440" s="36"/>
      <c r="G440" s="36"/>
      <c r="H440" s="41"/>
      <c r="I440" s="17"/>
      <c r="J440" s="17"/>
      <c r="K440" s="17"/>
      <c r="L440" s="17"/>
      <c r="M440" s="17"/>
      <c r="N440" s="35"/>
      <c r="O440" s="35"/>
    </row>
    <row r="441" spans="1:15" s="77" customFormat="1" ht="15">
      <c r="A441" s="173" t="s">
        <v>211</v>
      </c>
      <c r="B441" s="175"/>
      <c r="C441" s="37"/>
      <c r="D441" s="36"/>
      <c r="E441" s="36"/>
      <c r="F441" s="36"/>
      <c r="G441" s="36"/>
      <c r="H441" s="41"/>
      <c r="I441" s="61"/>
      <c r="J441" s="61"/>
      <c r="K441" s="61"/>
      <c r="L441" s="62"/>
      <c r="M441" s="62"/>
      <c r="N441" s="36"/>
      <c r="O441" s="36"/>
    </row>
    <row r="442" spans="1:15" ht="14.25" customHeight="1">
      <c r="A442" s="518" t="s">
        <v>74</v>
      </c>
      <c r="B442" s="520" t="s">
        <v>3</v>
      </c>
      <c r="C442" s="520" t="s">
        <v>227</v>
      </c>
      <c r="D442" s="514" t="s">
        <v>228</v>
      </c>
      <c r="E442" s="514" t="s">
        <v>229</v>
      </c>
      <c r="F442" s="514" t="s">
        <v>230</v>
      </c>
      <c r="G442" s="514" t="s">
        <v>71</v>
      </c>
      <c r="H442" s="514" t="s">
        <v>71</v>
      </c>
      <c r="I442" s="17"/>
      <c r="J442" s="17"/>
      <c r="K442" s="17"/>
      <c r="L442" s="17"/>
      <c r="M442" s="17"/>
      <c r="N442" s="35"/>
      <c r="O442" s="35"/>
    </row>
    <row r="443" spans="1:15" ht="29.25" customHeight="1">
      <c r="A443" s="519"/>
      <c r="B443" s="521"/>
      <c r="C443" s="521"/>
      <c r="D443" s="515"/>
      <c r="E443" s="515"/>
      <c r="F443" s="515"/>
      <c r="G443" s="515"/>
      <c r="H443" s="515"/>
      <c r="I443" s="24"/>
      <c r="J443" s="24"/>
      <c r="K443" s="24"/>
      <c r="L443" s="40"/>
      <c r="M443" s="40"/>
      <c r="N443" s="35"/>
      <c r="O443" s="35"/>
    </row>
    <row r="444" spans="1:15" ht="15">
      <c r="A444" s="522">
        <v>1</v>
      </c>
      <c r="B444" s="522"/>
      <c r="C444" s="90">
        <v>2</v>
      </c>
      <c r="D444" s="91">
        <v>3</v>
      </c>
      <c r="E444" s="91">
        <v>4</v>
      </c>
      <c r="F444" s="91">
        <v>5</v>
      </c>
      <c r="G444" s="91" t="s">
        <v>72</v>
      </c>
      <c r="H444" s="91" t="s">
        <v>73</v>
      </c>
      <c r="I444" s="24"/>
      <c r="J444" s="24"/>
      <c r="K444" s="24"/>
      <c r="L444" s="40"/>
      <c r="M444" s="40"/>
      <c r="N444" s="35"/>
      <c r="O444" s="35"/>
    </row>
    <row r="445" spans="1:15" ht="20.25" customHeight="1">
      <c r="A445" s="303">
        <v>42</v>
      </c>
      <c r="B445" s="282" t="s">
        <v>22</v>
      </c>
      <c r="C445" s="321">
        <f>SUM(C446)</f>
        <v>0</v>
      </c>
      <c r="D445" s="321">
        <f>SUM(D446)</f>
        <v>7707.06</v>
      </c>
      <c r="E445" s="321">
        <f>SUM(E446)</f>
        <v>7707.06</v>
      </c>
      <c r="F445" s="321">
        <f>SUM(F446)</f>
        <v>0</v>
      </c>
      <c r="G445" s="284" t="e">
        <f>F445/C445*100</f>
        <v>#DIV/0!</v>
      </c>
      <c r="H445" s="285">
        <f>F445/E445*100</f>
        <v>0</v>
      </c>
      <c r="I445" s="41"/>
      <c r="J445" s="41"/>
      <c r="K445" s="41"/>
      <c r="L445" s="41"/>
      <c r="M445" s="41"/>
      <c r="N445" s="35"/>
      <c r="O445" s="35"/>
    </row>
    <row r="446" spans="1:15" s="19" customFormat="1" ht="19.5" customHeight="1">
      <c r="A446" s="169">
        <v>422</v>
      </c>
      <c r="B446" s="137" t="s">
        <v>21</v>
      </c>
      <c r="C446" s="170">
        <f>SUM(C447:C447)</f>
        <v>0</v>
      </c>
      <c r="D446" s="170">
        <f>SUM(D447:D447)</f>
        <v>7707.06</v>
      </c>
      <c r="E446" s="170">
        <f>SUM(E447:E447)</f>
        <v>7707.06</v>
      </c>
      <c r="F446" s="170">
        <f>SUM(F447:F447)</f>
        <v>0</v>
      </c>
      <c r="G446" s="135" t="e">
        <f>F446/C446*100</f>
        <v>#DIV/0!</v>
      </c>
      <c r="H446" s="243">
        <f>F446/E446*100</f>
        <v>0</v>
      </c>
      <c r="I446" s="41"/>
      <c r="J446" s="41"/>
      <c r="K446" s="41"/>
      <c r="L446" s="41"/>
      <c r="M446" s="41"/>
      <c r="N446" s="35"/>
      <c r="O446" s="35"/>
    </row>
    <row r="447" spans="1:15" ht="19.5" customHeight="1">
      <c r="A447" s="324">
        <v>4223</v>
      </c>
      <c r="B447" s="403" t="s">
        <v>186</v>
      </c>
      <c r="C447" s="323"/>
      <c r="D447" s="305">
        <f>E447</f>
        <v>7707.06</v>
      </c>
      <c r="E447" s="305">
        <v>7707.06</v>
      </c>
      <c r="F447" s="305"/>
      <c r="G447" s="236" t="e">
        <f>F447/C447*100</f>
        <v>#DIV/0!</v>
      </c>
      <c r="H447" s="237">
        <f>F447/E447*100</f>
        <v>0</v>
      </c>
      <c r="I447" s="36"/>
      <c r="J447" s="36"/>
      <c r="K447" s="36"/>
      <c r="L447" s="36"/>
      <c r="M447" s="36"/>
      <c r="N447" s="35"/>
      <c r="O447" s="35"/>
    </row>
    <row r="448" spans="1:15" s="52" customFormat="1" ht="19.5">
      <c r="A448" s="526" t="s">
        <v>6</v>
      </c>
      <c r="B448" s="526"/>
      <c r="C448" s="318">
        <f>C445</f>
        <v>0</v>
      </c>
      <c r="D448" s="318">
        <f>D445</f>
        <v>7707.06</v>
      </c>
      <c r="E448" s="318">
        <f>E445</f>
        <v>7707.06</v>
      </c>
      <c r="F448" s="318">
        <f>F445</f>
        <v>0</v>
      </c>
      <c r="G448" s="164" t="e">
        <f>F448/C448*100</f>
        <v>#DIV/0!</v>
      </c>
      <c r="H448" s="165">
        <f>F448/E448*100</f>
        <v>0</v>
      </c>
      <c r="I448" s="48"/>
      <c r="J448" s="48"/>
      <c r="K448" s="49"/>
      <c r="L448" s="48"/>
      <c r="M448" s="48"/>
      <c r="N448" s="50" t="e">
        <f>SUM(#REF!,#REF!,#REF!,#REF!,#REF!,#REF!,#REF!)</f>
        <v>#REF!</v>
      </c>
      <c r="O448" s="51" t="e">
        <f>SUM(#REF!,#REF!,#REF!,#REF!,#REF!,#REF!,#REF!)</f>
        <v>#REF!</v>
      </c>
    </row>
    <row r="449" spans="1:15" s="52" customFormat="1" ht="19.5">
      <c r="A449" s="37"/>
      <c r="B449" s="37"/>
      <c r="C449" s="37"/>
      <c r="D449" s="36"/>
      <c r="E449" s="36"/>
      <c r="F449" s="36"/>
      <c r="G449" s="36"/>
      <c r="H449" s="41"/>
      <c r="I449" s="48"/>
      <c r="J449" s="48"/>
      <c r="K449" s="49"/>
      <c r="L449" s="48"/>
      <c r="M449" s="48"/>
      <c r="N449" s="48"/>
      <c r="O449" s="48"/>
    </row>
    <row r="450" spans="1:8" s="77" customFormat="1" ht="15">
      <c r="A450" s="173" t="s">
        <v>75</v>
      </c>
      <c r="B450" s="175"/>
      <c r="C450" s="37"/>
      <c r="D450" s="36"/>
      <c r="E450" s="36"/>
      <c r="F450" s="36"/>
      <c r="G450" s="36"/>
      <c r="H450" s="41"/>
    </row>
    <row r="451" spans="1:8" ht="13.5" customHeight="1">
      <c r="A451" s="518" t="s">
        <v>74</v>
      </c>
      <c r="B451" s="520" t="s">
        <v>3</v>
      </c>
      <c r="C451" s="520" t="s">
        <v>227</v>
      </c>
      <c r="D451" s="514" t="s">
        <v>228</v>
      </c>
      <c r="E451" s="514" t="s">
        <v>229</v>
      </c>
      <c r="F451" s="514" t="s">
        <v>230</v>
      </c>
      <c r="G451" s="514" t="s">
        <v>71</v>
      </c>
      <c r="H451" s="514" t="s">
        <v>71</v>
      </c>
    </row>
    <row r="452" spans="1:8" ht="30" customHeight="1">
      <c r="A452" s="519"/>
      <c r="B452" s="521"/>
      <c r="C452" s="521"/>
      <c r="D452" s="515"/>
      <c r="E452" s="515"/>
      <c r="F452" s="515"/>
      <c r="G452" s="515"/>
      <c r="H452" s="515"/>
    </row>
    <row r="453" spans="1:8" ht="15">
      <c r="A453" s="522">
        <v>1</v>
      </c>
      <c r="B453" s="522"/>
      <c r="C453" s="90">
        <v>2</v>
      </c>
      <c r="D453" s="91">
        <v>3</v>
      </c>
      <c r="E453" s="91">
        <v>4</v>
      </c>
      <c r="F453" s="91">
        <v>5</v>
      </c>
      <c r="G453" s="91" t="s">
        <v>72</v>
      </c>
      <c r="H453" s="91" t="s">
        <v>73</v>
      </c>
    </row>
    <row r="454" spans="1:8" ht="25.5" customHeight="1">
      <c r="A454" s="303">
        <v>42</v>
      </c>
      <c r="B454" s="282" t="s">
        <v>22</v>
      </c>
      <c r="C454" s="284">
        <f>SUM(C455)</f>
        <v>0</v>
      </c>
      <c r="D454" s="284">
        <f>SUM(D455)</f>
        <v>0</v>
      </c>
      <c r="E454" s="284">
        <f>SUM(E455)</f>
        <v>0</v>
      </c>
      <c r="F454" s="284">
        <f>SUM(F455)</f>
        <v>0</v>
      </c>
      <c r="G454" s="284" t="e">
        <f aca="true" t="shared" si="41" ref="G454:G459">F454/C454*100</f>
        <v>#DIV/0!</v>
      </c>
      <c r="H454" s="285" t="e">
        <f aca="true" t="shared" si="42" ref="H454:H459">F454/E454*100</f>
        <v>#DIV/0!</v>
      </c>
    </row>
    <row r="455" spans="1:8" s="19" customFormat="1" ht="15">
      <c r="A455" s="169">
        <v>422</v>
      </c>
      <c r="B455" s="137" t="s">
        <v>21</v>
      </c>
      <c r="C455" s="184">
        <f>SUM(C456:C458)</f>
        <v>0</v>
      </c>
      <c r="D455" s="184">
        <f>SUM(D456:D458)</f>
        <v>0</v>
      </c>
      <c r="E455" s="184">
        <f>SUM(E456:E458)</f>
        <v>0</v>
      </c>
      <c r="F455" s="184">
        <f>SUM(F456:F458)</f>
        <v>0</v>
      </c>
      <c r="G455" s="135" t="e">
        <f t="shared" si="41"/>
        <v>#DIV/0!</v>
      </c>
      <c r="H455" s="243" t="e">
        <f t="shared" si="42"/>
        <v>#DIV/0!</v>
      </c>
    </row>
    <row r="456" spans="1:8" ht="15">
      <c r="A456" s="322" t="s">
        <v>107</v>
      </c>
      <c r="B456" s="319" t="s">
        <v>108</v>
      </c>
      <c r="C456" s="325">
        <v>0</v>
      </c>
      <c r="D456" s="22"/>
      <c r="E456" s="22"/>
      <c r="F456" s="22"/>
      <c r="G456" s="34" t="e">
        <f t="shared" si="41"/>
        <v>#DIV/0!</v>
      </c>
      <c r="H456" s="218" t="e">
        <f t="shared" si="42"/>
        <v>#DIV/0!</v>
      </c>
    </row>
    <row r="457" spans="1:8" ht="15">
      <c r="A457" s="262">
        <v>4223</v>
      </c>
      <c r="B457" s="101" t="s">
        <v>186</v>
      </c>
      <c r="C457" s="325"/>
      <c r="D457" s="22"/>
      <c r="E457" s="22"/>
      <c r="F457" s="22"/>
      <c r="G457" s="34" t="e">
        <f t="shared" si="41"/>
        <v>#DIV/0!</v>
      </c>
      <c r="H457" s="218" t="e">
        <f t="shared" si="42"/>
        <v>#DIV/0!</v>
      </c>
    </row>
    <row r="458" spans="1:8" ht="15">
      <c r="A458" s="312">
        <v>4227</v>
      </c>
      <c r="B458" s="313" t="s">
        <v>185</v>
      </c>
      <c r="C458" s="326"/>
      <c r="D458" s="198"/>
      <c r="E458" s="198"/>
      <c r="F458" s="198"/>
      <c r="G458" s="236" t="e">
        <f t="shared" si="41"/>
        <v>#DIV/0!</v>
      </c>
      <c r="H458" s="239" t="e">
        <f t="shared" si="42"/>
        <v>#DIV/0!</v>
      </c>
    </row>
    <row r="459" spans="1:8" ht="15">
      <c r="A459" s="526" t="s">
        <v>6</v>
      </c>
      <c r="B459" s="526"/>
      <c r="C459" s="318">
        <f>C454</f>
        <v>0</v>
      </c>
      <c r="D459" s="318">
        <f>D454</f>
        <v>0</v>
      </c>
      <c r="E459" s="318">
        <f>E454</f>
        <v>0</v>
      </c>
      <c r="F459" s="318">
        <f>F454</f>
        <v>0</v>
      </c>
      <c r="G459" s="164" t="e">
        <f t="shared" si="41"/>
        <v>#DIV/0!</v>
      </c>
      <c r="H459" s="389" t="e">
        <f t="shared" si="42"/>
        <v>#DIV/0!</v>
      </c>
    </row>
    <row r="460" spans="1:9" ht="15">
      <c r="A460" s="37"/>
      <c r="B460" s="37"/>
      <c r="C460" s="37"/>
      <c r="D460" s="36"/>
      <c r="E460" s="36"/>
      <c r="F460" s="36"/>
      <c r="G460" s="240"/>
      <c r="H460" s="240"/>
      <c r="I460" s="9"/>
    </row>
    <row r="461" spans="1:8" s="9" customFormat="1" ht="15">
      <c r="A461" s="173" t="s">
        <v>202</v>
      </c>
      <c r="B461" s="175"/>
      <c r="C461" s="37"/>
      <c r="D461" s="36"/>
      <c r="E461" s="36"/>
      <c r="F461" s="36"/>
      <c r="G461" s="36"/>
      <c r="H461" s="41"/>
    </row>
    <row r="462" spans="1:8" s="9" customFormat="1" ht="15" customHeight="1">
      <c r="A462" s="518" t="s">
        <v>74</v>
      </c>
      <c r="B462" s="520" t="s">
        <v>3</v>
      </c>
      <c r="C462" s="520" t="s">
        <v>227</v>
      </c>
      <c r="D462" s="514" t="s">
        <v>228</v>
      </c>
      <c r="E462" s="514" t="s">
        <v>229</v>
      </c>
      <c r="F462" s="514" t="s">
        <v>230</v>
      </c>
      <c r="G462" s="514" t="s">
        <v>71</v>
      </c>
      <c r="H462" s="514" t="s">
        <v>71</v>
      </c>
    </row>
    <row r="463" spans="1:8" s="9" customFormat="1" ht="29.25" customHeight="1">
      <c r="A463" s="519"/>
      <c r="B463" s="521"/>
      <c r="C463" s="521"/>
      <c r="D463" s="515"/>
      <c r="E463" s="515"/>
      <c r="F463" s="515"/>
      <c r="G463" s="515"/>
      <c r="H463" s="515"/>
    </row>
    <row r="464" spans="1:8" s="9" customFormat="1" ht="15">
      <c r="A464" s="522">
        <v>1</v>
      </c>
      <c r="B464" s="522"/>
      <c r="C464" s="90">
        <v>2</v>
      </c>
      <c r="D464" s="91">
        <v>3</v>
      </c>
      <c r="E464" s="91">
        <v>4</v>
      </c>
      <c r="F464" s="91">
        <v>5</v>
      </c>
      <c r="G464" s="91" t="s">
        <v>72</v>
      </c>
      <c r="H464" s="91" t="s">
        <v>73</v>
      </c>
    </row>
    <row r="465" spans="1:8" s="9" customFormat="1" ht="30">
      <c r="A465" s="303">
        <v>42</v>
      </c>
      <c r="B465" s="282" t="s">
        <v>22</v>
      </c>
      <c r="C465" s="284">
        <f>SUM(C466)</f>
        <v>0</v>
      </c>
      <c r="D465" s="284">
        <f aca="true" t="shared" si="43" ref="D465:F466">SUM(D466)</f>
        <v>0</v>
      </c>
      <c r="E465" s="284">
        <f t="shared" si="43"/>
        <v>0</v>
      </c>
      <c r="F465" s="284">
        <f t="shared" si="43"/>
        <v>0</v>
      </c>
      <c r="G465" s="284" t="e">
        <f>F465/C465*100</f>
        <v>#DIV/0!</v>
      </c>
      <c r="H465" s="285" t="e">
        <f>F465/E465*100</f>
        <v>#DIV/0!</v>
      </c>
    </row>
    <row r="466" spans="1:8" s="9" customFormat="1" ht="15">
      <c r="A466" s="169">
        <v>422</v>
      </c>
      <c r="B466" s="137" t="s">
        <v>21</v>
      </c>
      <c r="C466" s="184">
        <f>SUM(C467:C468)</f>
        <v>0</v>
      </c>
      <c r="D466" s="184">
        <f t="shared" si="43"/>
        <v>0</v>
      </c>
      <c r="E466" s="184">
        <f t="shared" si="43"/>
        <v>0</v>
      </c>
      <c r="F466" s="184">
        <f t="shared" si="43"/>
        <v>0</v>
      </c>
      <c r="G466" s="135" t="e">
        <f>F466/C466*100</f>
        <v>#DIV/0!</v>
      </c>
      <c r="H466" s="243" t="e">
        <f>F466/E466*100</f>
        <v>#DIV/0!</v>
      </c>
    </row>
    <row r="467" spans="1:8" s="9" customFormat="1" ht="15">
      <c r="A467" s="322" t="s">
        <v>107</v>
      </c>
      <c r="B467" s="319" t="s">
        <v>108</v>
      </c>
      <c r="C467" s="325"/>
      <c r="D467" s="22"/>
      <c r="E467" s="22"/>
      <c r="F467" s="22"/>
      <c r="G467" s="34" t="e">
        <f>F467/C467*100</f>
        <v>#DIV/0!</v>
      </c>
      <c r="H467" s="218" t="e">
        <f>F467/E467*100</f>
        <v>#DIV/0!</v>
      </c>
    </row>
    <row r="468" spans="1:8" s="9" customFormat="1" ht="15">
      <c r="A468" s="312">
        <v>4227</v>
      </c>
      <c r="B468" s="313" t="s">
        <v>185</v>
      </c>
      <c r="C468" s="326"/>
      <c r="D468" s="198"/>
      <c r="E468" s="198"/>
      <c r="F468" s="198"/>
      <c r="G468" s="236" t="e">
        <f>F468/C468*100</f>
        <v>#DIV/0!</v>
      </c>
      <c r="H468" s="237" t="e">
        <f>F468/E468*100</f>
        <v>#DIV/0!</v>
      </c>
    </row>
    <row r="469" spans="1:8" s="9" customFormat="1" ht="15">
      <c r="A469" s="526" t="s">
        <v>6</v>
      </c>
      <c r="B469" s="526"/>
      <c r="C469" s="318">
        <f>C465</f>
        <v>0</v>
      </c>
      <c r="D469" s="318">
        <f>D465</f>
        <v>0</v>
      </c>
      <c r="E469" s="318">
        <f>E465</f>
        <v>0</v>
      </c>
      <c r="F469" s="318">
        <f>F465</f>
        <v>0</v>
      </c>
      <c r="G469" s="164" t="e">
        <f>F469/C469*100</f>
        <v>#DIV/0!</v>
      </c>
      <c r="H469" s="165" t="e">
        <f>F469/E469*100</f>
        <v>#DIV/0!</v>
      </c>
    </row>
    <row r="470" spans="1:8" s="9" customFormat="1" ht="15">
      <c r="A470" s="37"/>
      <c r="B470" s="37"/>
      <c r="C470" s="37"/>
      <c r="D470" s="36"/>
      <c r="E470" s="36"/>
      <c r="F470" s="36"/>
      <c r="G470" s="12"/>
      <c r="H470" s="12"/>
    </row>
    <row r="471" spans="1:8" s="9" customFormat="1" ht="15">
      <c r="A471" s="173" t="s">
        <v>203</v>
      </c>
      <c r="B471" s="175"/>
      <c r="C471" s="37"/>
      <c r="D471" s="36"/>
      <c r="E471" s="36"/>
      <c r="F471" s="36"/>
      <c r="G471" s="36"/>
      <c r="H471" s="41"/>
    </row>
    <row r="472" spans="1:8" s="9" customFormat="1" ht="15" customHeight="1">
      <c r="A472" s="518" t="s">
        <v>74</v>
      </c>
      <c r="B472" s="520" t="s">
        <v>3</v>
      </c>
      <c r="C472" s="520" t="s">
        <v>227</v>
      </c>
      <c r="D472" s="514" t="s">
        <v>228</v>
      </c>
      <c r="E472" s="514" t="s">
        <v>229</v>
      </c>
      <c r="F472" s="514" t="s">
        <v>230</v>
      </c>
      <c r="G472" s="514" t="s">
        <v>71</v>
      </c>
      <c r="H472" s="514" t="s">
        <v>71</v>
      </c>
    </row>
    <row r="473" spans="1:8" s="9" customFormat="1" ht="28.5" customHeight="1">
      <c r="A473" s="519"/>
      <c r="B473" s="521"/>
      <c r="C473" s="521"/>
      <c r="D473" s="515"/>
      <c r="E473" s="515"/>
      <c r="F473" s="515"/>
      <c r="G473" s="515"/>
      <c r="H473" s="515"/>
    </row>
    <row r="474" spans="1:8" s="9" customFormat="1" ht="15">
      <c r="A474" s="522">
        <v>1</v>
      </c>
      <c r="B474" s="522"/>
      <c r="C474" s="90">
        <v>2</v>
      </c>
      <c r="D474" s="91">
        <v>3</v>
      </c>
      <c r="E474" s="91">
        <v>4</v>
      </c>
      <c r="F474" s="91">
        <v>5</v>
      </c>
      <c r="G474" s="91" t="s">
        <v>72</v>
      </c>
      <c r="H474" s="91" t="s">
        <v>73</v>
      </c>
    </row>
    <row r="475" spans="1:8" s="9" customFormat="1" ht="30">
      <c r="A475" s="303">
        <v>42</v>
      </c>
      <c r="B475" s="282" t="s">
        <v>22</v>
      </c>
      <c r="C475" s="284">
        <f>SUM(C476+C478)</f>
        <v>0</v>
      </c>
      <c r="D475" s="284">
        <f>SUM(D476+D478)</f>
        <v>4000</v>
      </c>
      <c r="E475" s="284">
        <f>SUM(E476+E478)</f>
        <v>4000</v>
      </c>
      <c r="F475" s="284">
        <f>SUM(F476+F478)</f>
        <v>0</v>
      </c>
      <c r="G475" s="284" t="e">
        <f aca="true" t="shared" si="44" ref="G475:G480">F475/C475*100</f>
        <v>#DIV/0!</v>
      </c>
      <c r="H475" s="285">
        <f aca="true" t="shared" si="45" ref="H475:H480">F475/E475*100</f>
        <v>0</v>
      </c>
    </row>
    <row r="476" spans="1:8" s="9" customFormat="1" ht="15">
      <c r="A476" s="169">
        <v>422</v>
      </c>
      <c r="B476" s="137" t="s">
        <v>21</v>
      </c>
      <c r="C476" s="184">
        <f>SUM(C477)</f>
        <v>0</v>
      </c>
      <c r="D476" s="184">
        <f>SUM(D477)</f>
        <v>0</v>
      </c>
      <c r="E476" s="184">
        <f>SUM(E477)</f>
        <v>0</v>
      </c>
      <c r="F476" s="184">
        <f>SUM(F477)</f>
        <v>0</v>
      </c>
      <c r="G476" s="135" t="e">
        <f t="shared" si="44"/>
        <v>#DIV/0!</v>
      </c>
      <c r="H476" s="243" t="e">
        <f t="shared" si="45"/>
        <v>#DIV/0!</v>
      </c>
    </row>
    <row r="477" spans="1:8" s="9" customFormat="1" ht="15">
      <c r="A477" s="322" t="s">
        <v>107</v>
      </c>
      <c r="B477" s="319" t="s">
        <v>108</v>
      </c>
      <c r="C477" s="325"/>
      <c r="D477" s="22"/>
      <c r="E477" s="22"/>
      <c r="F477" s="22"/>
      <c r="G477" s="34" t="e">
        <f t="shared" si="44"/>
        <v>#DIV/0!</v>
      </c>
      <c r="H477" s="218" t="e">
        <f t="shared" si="45"/>
        <v>#DIV/0!</v>
      </c>
    </row>
    <row r="478" spans="1:8" s="9" customFormat="1" ht="30">
      <c r="A478" s="267">
        <v>424</v>
      </c>
      <c r="B478" s="139" t="s">
        <v>134</v>
      </c>
      <c r="C478" s="327">
        <f>SUM(C479)</f>
        <v>0</v>
      </c>
      <c r="D478" s="327">
        <f>SUM(D479)</f>
        <v>4000</v>
      </c>
      <c r="E478" s="327">
        <f>SUM(E479)</f>
        <v>4000</v>
      </c>
      <c r="F478" s="327">
        <f>SUM(F479)</f>
        <v>0</v>
      </c>
      <c r="G478" s="135" t="e">
        <f t="shared" si="44"/>
        <v>#DIV/0!</v>
      </c>
      <c r="H478" s="243">
        <f t="shared" si="45"/>
        <v>0</v>
      </c>
    </row>
    <row r="479" spans="1:8" s="9" customFormat="1" ht="15">
      <c r="A479" s="312">
        <v>4241</v>
      </c>
      <c r="B479" s="313" t="s">
        <v>135</v>
      </c>
      <c r="C479" s="326"/>
      <c r="D479" s="198">
        <v>4000</v>
      </c>
      <c r="E479" s="198">
        <v>4000</v>
      </c>
      <c r="F479" s="198"/>
      <c r="G479" s="236" t="e">
        <f t="shared" si="44"/>
        <v>#DIV/0!</v>
      </c>
      <c r="H479" s="237">
        <f t="shared" si="45"/>
        <v>0</v>
      </c>
    </row>
    <row r="480" spans="1:8" s="9" customFormat="1" ht="15">
      <c r="A480" s="526" t="s">
        <v>6</v>
      </c>
      <c r="B480" s="526"/>
      <c r="C480" s="318">
        <f>C475</f>
        <v>0</v>
      </c>
      <c r="D480" s="318">
        <f>D475</f>
        <v>4000</v>
      </c>
      <c r="E480" s="318">
        <f>E475</f>
        <v>4000</v>
      </c>
      <c r="F480" s="318">
        <f>F475</f>
        <v>0</v>
      </c>
      <c r="G480" s="164" t="e">
        <f t="shared" si="44"/>
        <v>#DIV/0!</v>
      </c>
      <c r="H480" s="165">
        <f t="shared" si="45"/>
        <v>0</v>
      </c>
    </row>
    <row r="481" spans="1:8" s="9" customFormat="1" ht="15">
      <c r="A481" s="37"/>
      <c r="B481" s="37"/>
      <c r="C481" s="37"/>
      <c r="D481" s="36"/>
      <c r="E481" s="36"/>
      <c r="F481" s="36"/>
      <c r="G481" s="12"/>
      <c r="H481" s="12"/>
    </row>
    <row r="482" spans="1:8" s="9" customFormat="1" ht="15">
      <c r="A482" s="266" t="s">
        <v>222</v>
      </c>
      <c r="B482" s="37"/>
      <c r="C482" s="37"/>
      <c r="D482" s="36"/>
      <c r="E482" s="36"/>
      <c r="F482" s="36"/>
      <c r="G482" s="12"/>
      <c r="H482" s="12"/>
    </row>
    <row r="483" spans="1:8" s="9" customFormat="1" ht="15" customHeight="1">
      <c r="A483" s="518" t="s">
        <v>74</v>
      </c>
      <c r="B483" s="520" t="s">
        <v>3</v>
      </c>
      <c r="C483" s="520" t="s">
        <v>227</v>
      </c>
      <c r="D483" s="514" t="s">
        <v>228</v>
      </c>
      <c r="E483" s="514" t="s">
        <v>229</v>
      </c>
      <c r="F483" s="514" t="s">
        <v>230</v>
      </c>
      <c r="G483" s="514" t="s">
        <v>71</v>
      </c>
      <c r="H483" s="514" t="s">
        <v>71</v>
      </c>
    </row>
    <row r="484" spans="1:8" s="9" customFormat="1" ht="36.75" customHeight="1">
      <c r="A484" s="519"/>
      <c r="B484" s="521"/>
      <c r="C484" s="521"/>
      <c r="D484" s="515"/>
      <c r="E484" s="515"/>
      <c r="F484" s="515"/>
      <c r="G484" s="515"/>
      <c r="H484" s="515"/>
    </row>
    <row r="485" spans="1:8" s="9" customFormat="1" ht="15">
      <c r="A485" s="522">
        <v>1</v>
      </c>
      <c r="B485" s="522"/>
      <c r="C485" s="90">
        <v>2</v>
      </c>
      <c r="D485" s="91">
        <v>3</v>
      </c>
      <c r="E485" s="91">
        <v>4</v>
      </c>
      <c r="F485" s="91">
        <v>5</v>
      </c>
      <c r="G485" s="91" t="s">
        <v>72</v>
      </c>
      <c r="H485" s="91" t="s">
        <v>73</v>
      </c>
    </row>
    <row r="486" spans="1:8" s="9" customFormat="1" ht="30">
      <c r="A486" s="303">
        <v>42</v>
      </c>
      <c r="B486" s="282" t="s">
        <v>22</v>
      </c>
      <c r="C486" s="284">
        <f>SUM(C487)</f>
        <v>0</v>
      </c>
      <c r="D486" s="284">
        <f>SUM(D487)</f>
        <v>2751</v>
      </c>
      <c r="E486" s="284">
        <f>SUM(E487)</f>
        <v>2751</v>
      </c>
      <c r="F486" s="284">
        <f>SUM(F487)</f>
        <v>0</v>
      </c>
      <c r="G486" s="284" t="e">
        <f>F486/C486*100</f>
        <v>#DIV/0!</v>
      </c>
      <c r="H486" s="285">
        <f>F486/E486*100</f>
        <v>0</v>
      </c>
    </row>
    <row r="487" spans="1:8" s="9" customFormat="1" ht="15">
      <c r="A487" s="169">
        <v>422</v>
      </c>
      <c r="B487" s="137" t="s">
        <v>21</v>
      </c>
      <c r="C487" s="184">
        <f>C488+C489</f>
        <v>0</v>
      </c>
      <c r="D487" s="184">
        <f>D488+D489</f>
        <v>2751</v>
      </c>
      <c r="E487" s="184">
        <f>E488+E489</f>
        <v>2751</v>
      </c>
      <c r="F487" s="184">
        <f>F488+F489</f>
        <v>0</v>
      </c>
      <c r="G487" s="135" t="e">
        <f>F487/C487*100</f>
        <v>#DIV/0!</v>
      </c>
      <c r="H487" s="243">
        <f>F487/E487*100</f>
        <v>0</v>
      </c>
    </row>
    <row r="488" spans="1:8" s="9" customFormat="1" ht="15">
      <c r="A488" s="482">
        <v>4221</v>
      </c>
      <c r="B488" s="399" t="s">
        <v>108</v>
      </c>
      <c r="C488" s="483"/>
      <c r="D488" s="588">
        <f>E488</f>
        <v>2751</v>
      </c>
      <c r="E488" s="588">
        <v>2751</v>
      </c>
      <c r="F488" s="483"/>
      <c r="G488" s="443"/>
      <c r="H488" s="484"/>
    </row>
    <row r="489" spans="1:8" s="9" customFormat="1" ht="15">
      <c r="A489" s="312">
        <v>4227</v>
      </c>
      <c r="B489" s="313" t="s">
        <v>185</v>
      </c>
      <c r="C489" s="326"/>
      <c r="D489" s="589">
        <f>E489</f>
        <v>0</v>
      </c>
      <c r="E489" s="212"/>
      <c r="F489" s="198"/>
      <c r="G489" s="236" t="e">
        <f>F489/C489*100</f>
        <v>#DIV/0!</v>
      </c>
      <c r="H489" s="237" t="e">
        <f>F489/E489*100</f>
        <v>#DIV/0!</v>
      </c>
    </row>
    <row r="490" spans="1:8" s="9" customFormat="1" ht="15">
      <c r="A490" s="526" t="s">
        <v>6</v>
      </c>
      <c r="B490" s="526"/>
      <c r="C490" s="318">
        <f>C486</f>
        <v>0</v>
      </c>
      <c r="D490" s="318">
        <f>D486</f>
        <v>2751</v>
      </c>
      <c r="E490" s="318">
        <f>E486</f>
        <v>2751</v>
      </c>
      <c r="F490" s="318">
        <f>F486</f>
        <v>0</v>
      </c>
      <c r="G490" s="164" t="e">
        <f>F490/C490*100</f>
        <v>#DIV/0!</v>
      </c>
      <c r="H490" s="165">
        <f>F490/E490*100</f>
        <v>0</v>
      </c>
    </row>
    <row r="491" spans="1:8" s="9" customFormat="1" ht="15">
      <c r="A491" s="37"/>
      <c r="B491" s="37"/>
      <c r="C491" s="37"/>
      <c r="D491" s="36"/>
      <c r="E491" s="36"/>
      <c r="F491" s="36"/>
      <c r="G491" s="12"/>
      <c r="H491" s="12"/>
    </row>
    <row r="492" spans="1:8" s="9" customFormat="1" ht="15">
      <c r="A492" s="37"/>
      <c r="B492" s="37"/>
      <c r="C492" s="37"/>
      <c r="D492" s="36"/>
      <c r="E492" s="36"/>
      <c r="F492" s="36"/>
      <c r="G492" s="12"/>
      <c r="H492" s="12"/>
    </row>
    <row r="493" spans="1:8" s="9" customFormat="1" ht="15">
      <c r="A493" s="266" t="s">
        <v>225</v>
      </c>
      <c r="B493" s="37"/>
      <c r="C493" s="37"/>
      <c r="D493" s="36"/>
      <c r="E493" s="36"/>
      <c r="F493" s="36"/>
      <c r="G493" s="12"/>
      <c r="H493" s="12"/>
    </row>
    <row r="494" spans="1:8" s="9" customFormat="1" ht="15" customHeight="1">
      <c r="A494" s="518" t="s">
        <v>74</v>
      </c>
      <c r="B494" s="520" t="s">
        <v>3</v>
      </c>
      <c r="C494" s="520" t="s">
        <v>227</v>
      </c>
      <c r="D494" s="514" t="s">
        <v>228</v>
      </c>
      <c r="E494" s="514" t="s">
        <v>229</v>
      </c>
      <c r="F494" s="514" t="s">
        <v>230</v>
      </c>
      <c r="G494" s="514" t="s">
        <v>71</v>
      </c>
      <c r="H494" s="514" t="s">
        <v>71</v>
      </c>
    </row>
    <row r="495" spans="1:8" s="9" customFormat="1" ht="33" customHeight="1">
      <c r="A495" s="519"/>
      <c r="B495" s="521"/>
      <c r="C495" s="521"/>
      <c r="D495" s="515"/>
      <c r="E495" s="515"/>
      <c r="F495" s="515"/>
      <c r="G495" s="515"/>
      <c r="H495" s="515"/>
    </row>
    <row r="496" spans="1:8" s="9" customFormat="1" ht="15">
      <c r="A496" s="522">
        <v>1</v>
      </c>
      <c r="B496" s="522"/>
      <c r="C496" s="90">
        <v>2</v>
      </c>
      <c r="D496" s="91">
        <v>3</v>
      </c>
      <c r="E496" s="91">
        <v>4</v>
      </c>
      <c r="F496" s="91">
        <v>5</v>
      </c>
      <c r="G496" s="91" t="s">
        <v>72</v>
      </c>
      <c r="H496" s="91" t="s">
        <v>73</v>
      </c>
    </row>
    <row r="497" spans="1:8" s="9" customFormat="1" ht="30">
      <c r="A497" s="303">
        <v>42</v>
      </c>
      <c r="B497" s="282" t="s">
        <v>22</v>
      </c>
      <c r="C497" s="284">
        <f>SUM(C498)</f>
        <v>5375</v>
      </c>
      <c r="D497" s="284">
        <f>SUM(D498)</f>
        <v>133773.89</v>
      </c>
      <c r="E497" s="284">
        <f>SUM(E498)</f>
        <v>133773.89</v>
      </c>
      <c r="F497" s="284">
        <f>SUM(F498)</f>
        <v>99125</v>
      </c>
      <c r="G497" s="284">
        <f aca="true" t="shared" si="46" ref="G497:G503">F497/C497*100</f>
        <v>1844.1860465116279</v>
      </c>
      <c r="H497" s="285">
        <f aca="true" t="shared" si="47" ref="H497:H503">F497/E497*100</f>
        <v>74.09891422010676</v>
      </c>
    </row>
    <row r="498" spans="1:8" s="9" customFormat="1" ht="15">
      <c r="A498" s="169">
        <v>422</v>
      </c>
      <c r="B498" s="137" t="s">
        <v>21</v>
      </c>
      <c r="C498" s="184">
        <f>SUM(C499:C502)</f>
        <v>5375</v>
      </c>
      <c r="D498" s="183">
        <f>SUM(D499:D502)</f>
        <v>133773.89</v>
      </c>
      <c r="E498" s="183">
        <f>SUM(E499:E502)</f>
        <v>133773.89</v>
      </c>
      <c r="F498" s="183">
        <f>SUM(F499:F502)</f>
        <v>99125</v>
      </c>
      <c r="G498" s="135">
        <f t="shared" si="46"/>
        <v>1844.1860465116279</v>
      </c>
      <c r="H498" s="243">
        <f t="shared" si="47"/>
        <v>74.09891422010676</v>
      </c>
    </row>
    <row r="499" spans="1:8" s="9" customFormat="1" ht="15">
      <c r="A499" s="322" t="s">
        <v>107</v>
      </c>
      <c r="B499" s="319" t="s">
        <v>108</v>
      </c>
      <c r="C499" s="325"/>
      <c r="D499" s="22">
        <f>E499</f>
        <v>29190.64</v>
      </c>
      <c r="E499" s="22">
        <v>29190.64</v>
      </c>
      <c r="F499" s="22"/>
      <c r="G499" s="34" t="e">
        <f t="shared" si="46"/>
        <v>#DIV/0!</v>
      </c>
      <c r="H499" s="218">
        <f t="shared" si="47"/>
        <v>0</v>
      </c>
    </row>
    <row r="500" spans="1:8" s="9" customFormat="1" ht="15">
      <c r="A500" s="322">
        <v>4223</v>
      </c>
      <c r="B500" s="319" t="s">
        <v>186</v>
      </c>
      <c r="C500" s="325">
        <v>5375</v>
      </c>
      <c r="D500" s="22">
        <f>E500</f>
        <v>104583.25</v>
      </c>
      <c r="E500" s="22">
        <v>104583.25</v>
      </c>
      <c r="F500" s="22">
        <v>99125</v>
      </c>
      <c r="G500" s="34">
        <f t="shared" si="46"/>
        <v>1844.1860465116279</v>
      </c>
      <c r="H500" s="218">
        <f t="shared" si="47"/>
        <v>94.78095201669483</v>
      </c>
    </row>
    <row r="501" spans="1:8" s="9" customFormat="1" ht="15">
      <c r="A501" s="322">
        <v>4222</v>
      </c>
      <c r="B501" s="101" t="s">
        <v>110</v>
      </c>
      <c r="C501" s="325"/>
      <c r="D501" s="22">
        <f>E501</f>
        <v>0</v>
      </c>
      <c r="E501" s="22"/>
      <c r="F501" s="22"/>
      <c r="G501" s="34" t="e">
        <f t="shared" si="46"/>
        <v>#DIV/0!</v>
      </c>
      <c r="H501" s="218" t="e">
        <f t="shared" si="47"/>
        <v>#DIV/0!</v>
      </c>
    </row>
    <row r="502" spans="1:8" s="9" customFormat="1" ht="15">
      <c r="A502" s="312">
        <v>4227</v>
      </c>
      <c r="B502" s="313" t="s">
        <v>185</v>
      </c>
      <c r="C502" s="326"/>
      <c r="D502" s="198">
        <f>E502</f>
        <v>0</v>
      </c>
      <c r="E502" s="198"/>
      <c r="F502" s="198"/>
      <c r="G502" s="236" t="e">
        <f t="shared" si="46"/>
        <v>#DIV/0!</v>
      </c>
      <c r="H502" s="237" t="e">
        <f t="shared" si="47"/>
        <v>#DIV/0!</v>
      </c>
    </row>
    <row r="503" spans="1:8" s="9" customFormat="1" ht="15">
      <c r="A503" s="526" t="s">
        <v>6</v>
      </c>
      <c r="B503" s="526"/>
      <c r="C503" s="318">
        <f>C497</f>
        <v>5375</v>
      </c>
      <c r="D503" s="318">
        <f>D497</f>
        <v>133773.89</v>
      </c>
      <c r="E503" s="318">
        <f>E497</f>
        <v>133773.89</v>
      </c>
      <c r="F503" s="318">
        <f>F497</f>
        <v>99125</v>
      </c>
      <c r="G503" s="164">
        <f t="shared" si="46"/>
        <v>1844.1860465116279</v>
      </c>
      <c r="H503" s="165">
        <f t="shared" si="47"/>
        <v>74.09891422010676</v>
      </c>
    </row>
    <row r="504" spans="1:8" s="9" customFormat="1" ht="15">
      <c r="A504" s="37"/>
      <c r="B504" s="37"/>
      <c r="C504" s="37"/>
      <c r="D504" s="36"/>
      <c r="E504" s="36"/>
      <c r="F504" s="36"/>
      <c r="G504" s="12"/>
      <c r="H504" s="12"/>
    </row>
    <row r="505" spans="1:8" s="9" customFormat="1" ht="15">
      <c r="A505" s="37"/>
      <c r="B505" s="37"/>
      <c r="C505" s="37"/>
      <c r="D505" s="36"/>
      <c r="E505" s="36"/>
      <c r="F505" s="36"/>
      <c r="G505" s="12"/>
      <c r="H505" s="12"/>
    </row>
    <row r="506" spans="1:8" s="9" customFormat="1" ht="18.75" customHeight="1">
      <c r="A506" s="537" t="s">
        <v>204</v>
      </c>
      <c r="B506" s="537"/>
      <c r="C506" s="537"/>
      <c r="D506" s="78"/>
      <c r="E506" s="36"/>
      <c r="F506" s="36"/>
      <c r="G506" s="12"/>
      <c r="H506" s="12"/>
    </row>
    <row r="507" spans="1:8" s="9" customFormat="1" ht="18.75" customHeight="1">
      <c r="A507" s="532" t="s">
        <v>175</v>
      </c>
      <c r="B507" s="532"/>
      <c r="C507" s="532"/>
      <c r="D507" s="532"/>
      <c r="E507" s="36"/>
      <c r="F507" s="36"/>
      <c r="G507" s="12"/>
      <c r="H507" s="12"/>
    </row>
    <row r="508" spans="1:8" s="9" customFormat="1" ht="18.75" customHeight="1">
      <c r="A508" s="194"/>
      <c r="B508" s="194"/>
      <c r="C508" s="194"/>
      <c r="D508" s="194"/>
      <c r="E508" s="36"/>
      <c r="F508" s="36"/>
      <c r="G508" s="12"/>
      <c r="H508" s="12"/>
    </row>
    <row r="509" spans="1:8" s="9" customFormat="1" ht="18.75" customHeight="1">
      <c r="A509" s="173" t="s">
        <v>203</v>
      </c>
      <c r="B509" s="175"/>
      <c r="C509" s="37"/>
      <c r="D509" s="36"/>
      <c r="E509" s="36"/>
      <c r="F509" s="36"/>
      <c r="G509" s="36"/>
      <c r="H509" s="41"/>
    </row>
    <row r="510" spans="1:8" s="9" customFormat="1" ht="18.75" customHeight="1">
      <c r="A510" s="518" t="s">
        <v>74</v>
      </c>
      <c r="B510" s="520" t="s">
        <v>3</v>
      </c>
      <c r="C510" s="520" t="s">
        <v>227</v>
      </c>
      <c r="D510" s="514" t="s">
        <v>228</v>
      </c>
      <c r="E510" s="514" t="s">
        <v>229</v>
      </c>
      <c r="F510" s="514" t="s">
        <v>230</v>
      </c>
      <c r="G510" s="514" t="s">
        <v>71</v>
      </c>
      <c r="H510" s="514" t="s">
        <v>71</v>
      </c>
    </row>
    <row r="511" spans="1:8" s="9" customFormat="1" ht="28.5" customHeight="1">
      <c r="A511" s="519"/>
      <c r="B511" s="521"/>
      <c r="C511" s="521"/>
      <c r="D511" s="515"/>
      <c r="E511" s="515"/>
      <c r="F511" s="515"/>
      <c r="G511" s="515"/>
      <c r="H511" s="515"/>
    </row>
    <row r="512" spans="1:8" s="9" customFormat="1" ht="18.75" customHeight="1">
      <c r="A512" s="533">
        <v>1</v>
      </c>
      <c r="B512" s="534"/>
      <c r="C512" s="90">
        <v>2</v>
      </c>
      <c r="D512" s="91">
        <v>3</v>
      </c>
      <c r="E512" s="91">
        <v>4</v>
      </c>
      <c r="F512" s="91">
        <v>5</v>
      </c>
      <c r="G512" s="91" t="s">
        <v>72</v>
      </c>
      <c r="H512" s="91" t="s">
        <v>73</v>
      </c>
    </row>
    <row r="513" spans="1:8" s="9" customFormat="1" ht="18.75" customHeight="1">
      <c r="A513" s="406">
        <v>37</v>
      </c>
      <c r="B513" s="145" t="s">
        <v>172</v>
      </c>
      <c r="C513" s="332">
        <f>C514</f>
        <v>0</v>
      </c>
      <c r="D513" s="181">
        <f>D514</f>
        <v>68068.77</v>
      </c>
      <c r="E513" s="181">
        <f>E514</f>
        <v>68068.77</v>
      </c>
      <c r="F513" s="146">
        <f>F514</f>
        <v>0</v>
      </c>
      <c r="G513" s="131" t="e">
        <f aca="true" t="shared" si="48" ref="G513:G521">F513/C513*100</f>
        <v>#DIV/0!</v>
      </c>
      <c r="H513" s="286">
        <f aca="true" t="shared" si="49" ref="H513:H521">F513/E513*100</f>
        <v>0</v>
      </c>
    </row>
    <row r="514" spans="1:8" s="9" customFormat="1" ht="30" customHeight="1">
      <c r="A514" s="267">
        <v>372</v>
      </c>
      <c r="B514" s="139" t="s">
        <v>142</v>
      </c>
      <c r="C514" s="291"/>
      <c r="D514" s="291">
        <f>SUM(D515:D517)</f>
        <v>68068.77</v>
      </c>
      <c r="E514" s="291">
        <f>SUM(E515:E517)</f>
        <v>68068.77</v>
      </c>
      <c r="F514" s="291">
        <f>SUM(F515:F517)</f>
        <v>0</v>
      </c>
      <c r="G514" s="135" t="e">
        <f t="shared" si="48"/>
        <v>#DIV/0!</v>
      </c>
      <c r="H514" s="243">
        <f t="shared" si="49"/>
        <v>0</v>
      </c>
    </row>
    <row r="515" spans="1:8" s="9" customFormat="1" ht="18.75" customHeight="1">
      <c r="A515" s="262">
        <v>3721</v>
      </c>
      <c r="B515" s="101" t="s">
        <v>172</v>
      </c>
      <c r="C515" s="104"/>
      <c r="D515" s="22"/>
      <c r="E515" s="22"/>
      <c r="F515" s="22"/>
      <c r="G515" s="34" t="e">
        <f t="shared" si="48"/>
        <v>#DIV/0!</v>
      </c>
      <c r="H515" s="218" t="e">
        <f t="shared" si="49"/>
        <v>#DIV/0!</v>
      </c>
    </row>
    <row r="516" spans="1:8" s="9" customFormat="1" ht="18.75" customHeight="1">
      <c r="A516" s="262">
        <v>3722</v>
      </c>
      <c r="B516" s="101" t="s">
        <v>143</v>
      </c>
      <c r="C516" s="104"/>
      <c r="D516" s="22">
        <f>E516</f>
        <v>68068.77</v>
      </c>
      <c r="E516" s="22">
        <v>68068.77</v>
      </c>
      <c r="F516" s="22"/>
      <c r="G516" s="34" t="e">
        <f t="shared" si="48"/>
        <v>#DIV/0!</v>
      </c>
      <c r="H516" s="218">
        <f t="shared" si="49"/>
        <v>0</v>
      </c>
    </row>
    <row r="517" spans="1:8" s="9" customFormat="1" ht="18.75" customHeight="1">
      <c r="A517" s="262">
        <v>3723</v>
      </c>
      <c r="B517" s="101" t="s">
        <v>173</v>
      </c>
      <c r="C517" s="104"/>
      <c r="D517" s="22"/>
      <c r="E517" s="22"/>
      <c r="F517" s="22"/>
      <c r="G517" s="34" t="e">
        <f t="shared" si="48"/>
        <v>#DIV/0!</v>
      </c>
      <c r="H517" s="218" t="e">
        <f t="shared" si="49"/>
        <v>#DIV/0!</v>
      </c>
    </row>
    <row r="518" spans="1:8" s="9" customFormat="1" ht="18.75" customHeight="1">
      <c r="A518" s="303">
        <v>42</v>
      </c>
      <c r="B518" s="282" t="s">
        <v>22</v>
      </c>
      <c r="C518" s="284">
        <f>C519</f>
        <v>0</v>
      </c>
      <c r="D518" s="284">
        <f aca="true" t="shared" si="50" ref="D518:F519">D519</f>
        <v>92935.16</v>
      </c>
      <c r="E518" s="284">
        <f t="shared" si="50"/>
        <v>92935.16</v>
      </c>
      <c r="F518" s="284">
        <f t="shared" si="50"/>
        <v>0</v>
      </c>
      <c r="G518" s="284" t="e">
        <f t="shared" si="48"/>
        <v>#DIV/0!</v>
      </c>
      <c r="H518" s="387">
        <f t="shared" si="49"/>
        <v>0</v>
      </c>
    </row>
    <row r="519" spans="1:8" s="9" customFormat="1" ht="18.75" customHeight="1">
      <c r="A519" s="267">
        <v>424</v>
      </c>
      <c r="B519" s="139" t="s">
        <v>134</v>
      </c>
      <c r="C519" s="407">
        <f>C520</f>
        <v>0</v>
      </c>
      <c r="D519" s="245">
        <f t="shared" si="50"/>
        <v>92935.16</v>
      </c>
      <c r="E519" s="245">
        <f t="shared" si="50"/>
        <v>92935.16</v>
      </c>
      <c r="F519" s="407">
        <f t="shared" si="50"/>
        <v>0</v>
      </c>
      <c r="G519" s="134" t="e">
        <f t="shared" si="48"/>
        <v>#DIV/0!</v>
      </c>
      <c r="H519" s="243">
        <f t="shared" si="49"/>
        <v>0</v>
      </c>
    </row>
    <row r="520" spans="1:8" s="9" customFormat="1" ht="18.75" customHeight="1">
      <c r="A520" s="312">
        <v>4241</v>
      </c>
      <c r="B520" s="313" t="s">
        <v>135</v>
      </c>
      <c r="C520" s="198"/>
      <c r="D520" s="198">
        <f>E520</f>
        <v>92935.16</v>
      </c>
      <c r="E520" s="198">
        <v>92935.16</v>
      </c>
      <c r="F520" s="198"/>
      <c r="G520" s="236" t="e">
        <f t="shared" si="48"/>
        <v>#DIV/0!</v>
      </c>
      <c r="H520" s="237">
        <f t="shared" si="49"/>
        <v>0</v>
      </c>
    </row>
    <row r="521" spans="1:8" s="9" customFormat="1" ht="15">
      <c r="A521" s="526" t="s">
        <v>6</v>
      </c>
      <c r="B521" s="526"/>
      <c r="C521" s="318">
        <f>C513+C518</f>
        <v>0</v>
      </c>
      <c r="D521" s="318">
        <f>D513+D518</f>
        <v>161003.93</v>
      </c>
      <c r="E521" s="318">
        <f>E513+E518</f>
        <v>161003.93</v>
      </c>
      <c r="F521" s="318">
        <f>F513+F518</f>
        <v>0</v>
      </c>
      <c r="G521" s="164" t="e">
        <f t="shared" si="48"/>
        <v>#DIV/0!</v>
      </c>
      <c r="H521" s="165">
        <f t="shared" si="49"/>
        <v>0</v>
      </c>
    </row>
    <row r="522" spans="1:9" ht="15">
      <c r="A522" s="37"/>
      <c r="B522" s="37"/>
      <c r="C522" s="37"/>
      <c r="D522" s="36"/>
      <c r="E522" s="36"/>
      <c r="F522" s="36"/>
      <c r="G522" s="240"/>
      <c r="H522" s="12"/>
      <c r="I522" s="9"/>
    </row>
    <row r="523" spans="1:9" ht="15">
      <c r="A523" s="37"/>
      <c r="B523" s="37"/>
      <c r="C523" s="37"/>
      <c r="D523" s="36"/>
      <c r="E523" s="36"/>
      <c r="F523" s="36"/>
      <c r="G523" s="12"/>
      <c r="H523" s="12"/>
      <c r="I523" s="9"/>
    </row>
    <row r="524" spans="1:8" ht="19.5">
      <c r="A524" s="59"/>
      <c r="B524" s="59"/>
      <c r="C524" s="59"/>
      <c r="D524" s="59"/>
      <c r="E524" s="59"/>
      <c r="F524" s="59"/>
      <c r="G524" s="59"/>
      <c r="H524" s="59"/>
    </row>
    <row r="525" spans="1:8" ht="19.5">
      <c r="A525" s="537" t="s">
        <v>206</v>
      </c>
      <c r="B525" s="537"/>
      <c r="C525" s="537"/>
      <c r="D525" s="78"/>
      <c r="E525" s="59"/>
      <c r="F525" s="59"/>
      <c r="G525" s="59"/>
      <c r="H525" s="59"/>
    </row>
    <row r="526" spans="1:8" ht="19.5">
      <c r="A526" s="532" t="s">
        <v>205</v>
      </c>
      <c r="B526" s="532"/>
      <c r="C526" s="532"/>
      <c r="D526" s="532"/>
      <c r="E526" s="59"/>
      <c r="F526" s="59"/>
      <c r="G526" s="59"/>
      <c r="H526" s="59"/>
    </row>
    <row r="527" spans="1:8" ht="19.5">
      <c r="A527" s="194"/>
      <c r="B527" s="194"/>
      <c r="C527" s="194"/>
      <c r="D527" s="194"/>
      <c r="E527" s="59"/>
      <c r="F527" s="59"/>
      <c r="G527" s="59"/>
      <c r="H527" s="59"/>
    </row>
    <row r="528" spans="1:8" ht="19.5">
      <c r="A528" s="173" t="s">
        <v>75</v>
      </c>
      <c r="B528" s="175"/>
      <c r="C528" s="194"/>
      <c r="D528" s="194"/>
      <c r="E528" s="59"/>
      <c r="F528" s="59"/>
      <c r="G528" s="59"/>
      <c r="H528" s="59"/>
    </row>
    <row r="529" spans="1:8" ht="15" customHeight="1">
      <c r="A529" s="518" t="s">
        <v>74</v>
      </c>
      <c r="B529" s="520" t="s">
        <v>3</v>
      </c>
      <c r="C529" s="520" t="s">
        <v>227</v>
      </c>
      <c r="D529" s="514" t="s">
        <v>228</v>
      </c>
      <c r="E529" s="514" t="s">
        <v>229</v>
      </c>
      <c r="F529" s="514" t="s">
        <v>230</v>
      </c>
      <c r="G529" s="514" t="s">
        <v>71</v>
      </c>
      <c r="H529" s="514" t="s">
        <v>71</v>
      </c>
    </row>
    <row r="530" spans="1:8" ht="27" customHeight="1">
      <c r="A530" s="519"/>
      <c r="B530" s="521"/>
      <c r="C530" s="521"/>
      <c r="D530" s="515"/>
      <c r="E530" s="515"/>
      <c r="F530" s="515"/>
      <c r="G530" s="515"/>
      <c r="H530" s="515"/>
    </row>
    <row r="531" spans="1:8" ht="15">
      <c r="A531" s="533">
        <v>1</v>
      </c>
      <c r="B531" s="534"/>
      <c r="C531" s="90">
        <v>2</v>
      </c>
      <c r="D531" s="91">
        <v>3</v>
      </c>
      <c r="E531" s="91">
        <v>4</v>
      </c>
      <c r="F531" s="91">
        <v>5</v>
      </c>
      <c r="G531" s="91" t="s">
        <v>72</v>
      </c>
      <c r="H531" s="91" t="s">
        <v>73</v>
      </c>
    </row>
    <row r="532" spans="1:8" ht="15">
      <c r="A532" s="295">
        <v>31</v>
      </c>
      <c r="B532" s="296" t="s">
        <v>7</v>
      </c>
      <c r="C532" s="297">
        <f>SUM(C533,C537,C539)</f>
        <v>60862.659999999996</v>
      </c>
      <c r="D532" s="297">
        <f>SUM(D533,D537,D539)</f>
        <v>183975</v>
      </c>
      <c r="E532" s="297">
        <f>SUM(E533,E537,E539)</f>
        <v>183975</v>
      </c>
      <c r="F532" s="297">
        <f>SUM(F533,F537,F539)</f>
        <v>55829.090000000004</v>
      </c>
      <c r="G532" s="284">
        <f>F532/C532*100</f>
        <v>91.72962535649938</v>
      </c>
      <c r="H532" s="285">
        <f>F532/E532*100</f>
        <v>30.34601983965213</v>
      </c>
    </row>
    <row r="533" spans="1:8" ht="15">
      <c r="A533" s="267">
        <v>311</v>
      </c>
      <c r="B533" s="139" t="s">
        <v>8</v>
      </c>
      <c r="C533" s="140">
        <f>SUM(C534:C536)</f>
        <v>60862.659999999996</v>
      </c>
      <c r="D533" s="140">
        <f>SUM(D534:D536)</f>
        <v>183975</v>
      </c>
      <c r="E533" s="140">
        <f>SUM(E534:E536)</f>
        <v>183975</v>
      </c>
      <c r="F533" s="140">
        <f>SUM(F534:F536)</f>
        <v>55829.090000000004</v>
      </c>
      <c r="G533" s="135">
        <f>F533/C533*100</f>
        <v>91.72962535649938</v>
      </c>
      <c r="H533" s="243">
        <f>F533/E533*100</f>
        <v>30.34601983965213</v>
      </c>
    </row>
    <row r="534" spans="1:8" ht="15">
      <c r="A534" s="262">
        <v>3111</v>
      </c>
      <c r="B534" s="21" t="s">
        <v>78</v>
      </c>
      <c r="C534" s="93">
        <v>44918.28</v>
      </c>
      <c r="D534" s="93">
        <f>E534</f>
        <v>182975</v>
      </c>
      <c r="E534" s="93">
        <v>182975</v>
      </c>
      <c r="F534" s="93">
        <v>55483.91</v>
      </c>
      <c r="G534" s="34">
        <f>F534/C534*100</f>
        <v>123.52189353643996</v>
      </c>
      <c r="H534" s="218">
        <f>F534/E534*100</f>
        <v>30.323219018991665</v>
      </c>
    </row>
    <row r="535" spans="1:8" ht="15">
      <c r="A535" s="262">
        <v>3113</v>
      </c>
      <c r="B535" s="21" t="s">
        <v>180</v>
      </c>
      <c r="C535" s="93">
        <v>15944.38</v>
      </c>
      <c r="D535" s="93">
        <f>E535</f>
        <v>1000</v>
      </c>
      <c r="E535" s="93">
        <v>1000</v>
      </c>
      <c r="F535" s="93">
        <v>345.18</v>
      </c>
      <c r="G535" s="34">
        <f>F535/C535*100</f>
        <v>2.16490073618416</v>
      </c>
      <c r="H535" s="218">
        <f>F535/E535*100</f>
        <v>34.518</v>
      </c>
    </row>
    <row r="536" spans="1:8" ht="15">
      <c r="A536" s="262">
        <v>3114</v>
      </c>
      <c r="B536" s="21" t="s">
        <v>181</v>
      </c>
      <c r="C536" s="93"/>
      <c r="D536" s="93"/>
      <c r="E536" s="93"/>
      <c r="F536" s="93"/>
      <c r="G536" s="34" t="e">
        <f>F536/C536*100</f>
        <v>#DIV/0!</v>
      </c>
      <c r="H536" s="218" t="e">
        <f>F536/E536*100</f>
        <v>#DIV/0!</v>
      </c>
    </row>
    <row r="537" spans="1:8" ht="15">
      <c r="A537" s="267">
        <v>312</v>
      </c>
      <c r="B537" s="139" t="s">
        <v>9</v>
      </c>
      <c r="C537" s="140">
        <f>SUM(C538)</f>
        <v>0</v>
      </c>
      <c r="D537" s="140">
        <f>SUM(D538)</f>
        <v>0</v>
      </c>
      <c r="E537" s="140">
        <f>SUM(E538)</f>
        <v>0</v>
      </c>
      <c r="F537" s="140">
        <f>SUM(F538)</f>
        <v>0</v>
      </c>
      <c r="G537" s="135" t="e">
        <f aca="true" t="shared" si="51" ref="G537:G545">F537/C537*100</f>
        <v>#DIV/0!</v>
      </c>
      <c r="H537" s="243" t="e">
        <f aca="true" t="shared" si="52" ref="H537:H545">F537/E537*100</f>
        <v>#DIV/0!</v>
      </c>
    </row>
    <row r="538" spans="1:8" ht="15">
      <c r="A538" s="262" t="s">
        <v>89</v>
      </c>
      <c r="B538" s="101" t="s">
        <v>9</v>
      </c>
      <c r="C538" s="93"/>
      <c r="D538" s="93"/>
      <c r="E538" s="93"/>
      <c r="F538" s="93"/>
      <c r="G538" s="34" t="e">
        <f t="shared" si="51"/>
        <v>#DIV/0!</v>
      </c>
      <c r="H538" s="218" t="e">
        <f t="shared" si="52"/>
        <v>#DIV/0!</v>
      </c>
    </row>
    <row r="539" spans="1:8" ht="15">
      <c r="A539" s="267">
        <v>313</v>
      </c>
      <c r="B539" s="139" t="s">
        <v>10</v>
      </c>
      <c r="C539" s="140">
        <f>SUM(C540:C541)</f>
        <v>0</v>
      </c>
      <c r="D539" s="140">
        <f>SUM(D540:D541)</f>
        <v>0</v>
      </c>
      <c r="E539" s="140">
        <f>SUM(E540:E541)</f>
        <v>0</v>
      </c>
      <c r="F539" s="140">
        <f>SUM(F540:F541)</f>
        <v>0</v>
      </c>
      <c r="G539" s="135" t="e">
        <f t="shared" si="51"/>
        <v>#DIV/0!</v>
      </c>
      <c r="H539" s="243" t="e">
        <f t="shared" si="52"/>
        <v>#DIV/0!</v>
      </c>
    </row>
    <row r="540" spans="1:8" ht="15">
      <c r="A540" s="262">
        <v>3132</v>
      </c>
      <c r="B540" s="101" t="s">
        <v>79</v>
      </c>
      <c r="C540" s="93">
        <v>0</v>
      </c>
      <c r="D540" s="93"/>
      <c r="E540" s="93"/>
      <c r="F540" s="93"/>
      <c r="G540" s="34" t="e">
        <f t="shared" si="51"/>
        <v>#DIV/0!</v>
      </c>
      <c r="H540" s="218" t="e">
        <f t="shared" si="52"/>
        <v>#DIV/0!</v>
      </c>
    </row>
    <row r="541" spans="1:8" ht="30">
      <c r="A541" s="262">
        <v>3133</v>
      </c>
      <c r="B541" s="101" t="s">
        <v>80</v>
      </c>
      <c r="C541" s="93">
        <v>0</v>
      </c>
      <c r="D541" s="93"/>
      <c r="E541" s="93"/>
      <c r="F541" s="93"/>
      <c r="G541" s="34" t="e">
        <f t="shared" si="51"/>
        <v>#DIV/0!</v>
      </c>
      <c r="H541" s="218" t="e">
        <f t="shared" si="52"/>
        <v>#DIV/0!</v>
      </c>
    </row>
    <row r="542" spans="1:8" ht="15">
      <c r="A542" s="168">
        <v>32</v>
      </c>
      <c r="B542" s="151" t="s">
        <v>11</v>
      </c>
      <c r="C542" s="131">
        <f>SUM(C543,C548,C555,C564)</f>
        <v>75576</v>
      </c>
      <c r="D542" s="131">
        <f>SUM(D543,D548,D555,D564)</f>
        <v>233000</v>
      </c>
      <c r="E542" s="131">
        <f>SUM(E543,E548,E555,E564)</f>
        <v>233000</v>
      </c>
      <c r="F542" s="131">
        <f>SUM(F543,F548,F555,F564)</f>
        <v>115448</v>
      </c>
      <c r="G542" s="131">
        <f t="shared" si="51"/>
        <v>152.75748914999468</v>
      </c>
      <c r="H542" s="286">
        <f t="shared" si="52"/>
        <v>49.548497854077254</v>
      </c>
    </row>
    <row r="543" spans="1:8" ht="15">
      <c r="A543" s="169">
        <v>321</v>
      </c>
      <c r="B543" s="137" t="s">
        <v>12</v>
      </c>
      <c r="C543" s="170">
        <f>SUM(C544:C547)</f>
        <v>0</v>
      </c>
      <c r="D543" s="170">
        <f>SUM(D544:D547)</f>
        <v>0</v>
      </c>
      <c r="E543" s="170">
        <f>SUM(E544:E547)</f>
        <v>0</v>
      </c>
      <c r="F543" s="170">
        <f>SUM(F544:F547)</f>
        <v>0</v>
      </c>
      <c r="G543" s="135" t="e">
        <f t="shared" si="51"/>
        <v>#DIV/0!</v>
      </c>
      <c r="H543" s="243" t="e">
        <f t="shared" si="52"/>
        <v>#DIV/0!</v>
      </c>
    </row>
    <row r="544" spans="1:8" ht="15">
      <c r="A544" s="20" t="s">
        <v>81</v>
      </c>
      <c r="B544" s="21" t="s">
        <v>82</v>
      </c>
      <c r="C544" s="104">
        <v>0</v>
      </c>
      <c r="D544" s="22"/>
      <c r="E544" s="22"/>
      <c r="F544" s="22"/>
      <c r="G544" s="34" t="e">
        <f t="shared" si="51"/>
        <v>#DIV/0!</v>
      </c>
      <c r="H544" s="218" t="e">
        <f t="shared" si="52"/>
        <v>#DIV/0!</v>
      </c>
    </row>
    <row r="545" spans="1:8" ht="30">
      <c r="A545" s="20">
        <v>3212</v>
      </c>
      <c r="B545" s="101" t="s">
        <v>13</v>
      </c>
      <c r="C545" s="104">
        <v>0</v>
      </c>
      <c r="D545" s="22"/>
      <c r="E545" s="22"/>
      <c r="F545" s="22"/>
      <c r="G545" s="34" t="e">
        <f t="shared" si="51"/>
        <v>#DIV/0!</v>
      </c>
      <c r="H545" s="218" t="e">
        <f t="shared" si="52"/>
        <v>#DIV/0!</v>
      </c>
    </row>
    <row r="546" spans="1:8" ht="15">
      <c r="A546" s="20">
        <v>3213</v>
      </c>
      <c r="B546" s="21" t="s">
        <v>125</v>
      </c>
      <c r="C546" s="104">
        <v>0</v>
      </c>
      <c r="D546" s="22"/>
      <c r="E546" s="22"/>
      <c r="F546" s="22"/>
      <c r="G546" s="34" t="e">
        <f aca="true" t="shared" si="53" ref="G546:G564">F546/C546*100</f>
        <v>#DIV/0!</v>
      </c>
      <c r="H546" s="218" t="e">
        <f aca="true" t="shared" si="54" ref="H546:H563">F546/E546*100</f>
        <v>#DIV/0!</v>
      </c>
    </row>
    <row r="547" spans="1:8" ht="15">
      <c r="A547" s="20">
        <v>3214</v>
      </c>
      <c r="B547" s="21" t="s">
        <v>126</v>
      </c>
      <c r="C547" s="104">
        <v>0</v>
      </c>
      <c r="D547" s="22"/>
      <c r="E547" s="22"/>
      <c r="F547" s="22"/>
      <c r="G547" s="34" t="e">
        <f t="shared" si="53"/>
        <v>#DIV/0!</v>
      </c>
      <c r="H547" s="218" t="e">
        <f t="shared" si="54"/>
        <v>#DIV/0!</v>
      </c>
    </row>
    <row r="548" spans="1:8" ht="15">
      <c r="A548" s="287">
        <v>322</v>
      </c>
      <c r="B548" s="280" t="s">
        <v>14</v>
      </c>
      <c r="C548" s="291">
        <f>SUM(C549:C554)</f>
        <v>69354</v>
      </c>
      <c r="D548" s="291">
        <f>SUM(D549:D554)</f>
        <v>213000</v>
      </c>
      <c r="E548" s="291">
        <f>SUM(E549:E554)</f>
        <v>213000</v>
      </c>
      <c r="F548" s="291">
        <f>SUM(F549:F554)</f>
        <v>106380</v>
      </c>
      <c r="G548" s="135">
        <f t="shared" si="53"/>
        <v>153.38697119127954</v>
      </c>
      <c r="H548" s="243">
        <f t="shared" si="54"/>
        <v>49.94366197183099</v>
      </c>
    </row>
    <row r="549" spans="1:8" ht="15">
      <c r="A549" s="20">
        <v>3221</v>
      </c>
      <c r="B549" s="21" t="s">
        <v>15</v>
      </c>
      <c r="C549" s="104"/>
      <c r="D549" s="22">
        <f>E549</f>
        <v>3000</v>
      </c>
      <c r="E549" s="22">
        <v>3000</v>
      </c>
      <c r="F549" s="22"/>
      <c r="G549" s="34" t="e">
        <f t="shared" si="53"/>
        <v>#DIV/0!</v>
      </c>
      <c r="H549" s="218">
        <f t="shared" si="54"/>
        <v>0</v>
      </c>
    </row>
    <row r="550" spans="1:8" ht="15">
      <c r="A550" s="20">
        <v>3222</v>
      </c>
      <c r="B550" s="21" t="s">
        <v>155</v>
      </c>
      <c r="C550" s="104">
        <v>69354</v>
      </c>
      <c r="D550" s="22">
        <f>E550</f>
        <v>210000</v>
      </c>
      <c r="E550" s="22">
        <v>210000</v>
      </c>
      <c r="F550" s="22">
        <v>106380</v>
      </c>
      <c r="G550" s="34">
        <f t="shared" si="53"/>
        <v>153.38697119127954</v>
      </c>
      <c r="H550" s="218">
        <f t="shared" si="54"/>
        <v>50.65714285714286</v>
      </c>
    </row>
    <row r="551" spans="1:8" ht="15">
      <c r="A551" s="20">
        <v>3223</v>
      </c>
      <c r="B551" s="21" t="s">
        <v>86</v>
      </c>
      <c r="C551" s="104"/>
      <c r="D551" s="22">
        <f>E551</f>
        <v>0</v>
      </c>
      <c r="E551" s="22"/>
      <c r="F551" s="22"/>
      <c r="G551" s="34" t="e">
        <f t="shared" si="53"/>
        <v>#DIV/0!</v>
      </c>
      <c r="H551" s="218" t="e">
        <f t="shared" si="54"/>
        <v>#DIV/0!</v>
      </c>
    </row>
    <row r="552" spans="1:8" ht="30">
      <c r="A552" s="20">
        <v>3224</v>
      </c>
      <c r="B552" s="21" t="s">
        <v>151</v>
      </c>
      <c r="C552" s="104"/>
      <c r="D552" s="22">
        <f>E552</f>
        <v>0</v>
      </c>
      <c r="E552" s="22"/>
      <c r="F552" s="22"/>
      <c r="G552" s="34" t="e">
        <f t="shared" si="53"/>
        <v>#DIV/0!</v>
      </c>
      <c r="H552" s="218" t="e">
        <f t="shared" si="54"/>
        <v>#DIV/0!</v>
      </c>
    </row>
    <row r="553" spans="1:8" ht="15">
      <c r="A553" s="20">
        <v>3225</v>
      </c>
      <c r="B553" s="21" t="s">
        <v>152</v>
      </c>
      <c r="C553" s="104"/>
      <c r="D553" s="22"/>
      <c r="E553" s="22"/>
      <c r="F553" s="22"/>
      <c r="G553" s="34" t="e">
        <f t="shared" si="53"/>
        <v>#DIV/0!</v>
      </c>
      <c r="H553" s="218" t="e">
        <f t="shared" si="54"/>
        <v>#DIV/0!</v>
      </c>
    </row>
    <row r="554" spans="1:8" ht="15">
      <c r="A554" s="20">
        <v>3227</v>
      </c>
      <c r="B554" s="21" t="s">
        <v>129</v>
      </c>
      <c r="C554" s="104"/>
      <c r="D554" s="22"/>
      <c r="E554" s="22"/>
      <c r="F554" s="22"/>
      <c r="G554" s="34" t="e">
        <f t="shared" si="53"/>
        <v>#DIV/0!</v>
      </c>
      <c r="H554" s="218" t="e">
        <f t="shared" si="54"/>
        <v>#DIV/0!</v>
      </c>
    </row>
    <row r="555" spans="1:8" ht="15">
      <c r="A555" s="287">
        <v>323</v>
      </c>
      <c r="B555" s="280" t="s">
        <v>16</v>
      </c>
      <c r="C555" s="291">
        <f>SUM(C556:C563)</f>
        <v>6222</v>
      </c>
      <c r="D555" s="291">
        <f>SUM(D556:D562)</f>
        <v>20000</v>
      </c>
      <c r="E555" s="291">
        <f>SUM(E556:E562)</f>
        <v>20000</v>
      </c>
      <c r="F555" s="291">
        <f>SUM(F556:F562)</f>
        <v>9068</v>
      </c>
      <c r="G555" s="135">
        <f t="shared" si="53"/>
        <v>145.7409193185471</v>
      </c>
      <c r="H555" s="243">
        <f t="shared" si="54"/>
        <v>45.34</v>
      </c>
    </row>
    <row r="556" spans="1:8" ht="15">
      <c r="A556" s="20">
        <v>3231</v>
      </c>
      <c r="B556" s="21" t="s">
        <v>153</v>
      </c>
      <c r="C556" s="104">
        <v>6222</v>
      </c>
      <c r="D556" s="22">
        <v>20000</v>
      </c>
      <c r="E556" s="22">
        <v>20000</v>
      </c>
      <c r="F556" s="22">
        <v>9068</v>
      </c>
      <c r="G556" s="34">
        <f t="shared" si="53"/>
        <v>145.7409193185471</v>
      </c>
      <c r="H556" s="218">
        <f t="shared" si="54"/>
        <v>45.34</v>
      </c>
    </row>
    <row r="557" spans="1:8" ht="15">
      <c r="A557" s="20">
        <v>3232</v>
      </c>
      <c r="B557" s="21" t="s">
        <v>93</v>
      </c>
      <c r="C557" s="104"/>
      <c r="D557" s="22"/>
      <c r="E557" s="22"/>
      <c r="F557" s="22"/>
      <c r="G557" s="34" t="e">
        <f t="shared" si="53"/>
        <v>#DIV/0!</v>
      </c>
      <c r="H557" s="218" t="e">
        <f t="shared" si="54"/>
        <v>#DIV/0!</v>
      </c>
    </row>
    <row r="558" spans="1:8" ht="15">
      <c r="A558" s="20">
        <v>3234</v>
      </c>
      <c r="B558" s="21" t="s">
        <v>95</v>
      </c>
      <c r="C558" s="104"/>
      <c r="D558" s="22"/>
      <c r="E558" s="22"/>
      <c r="F558" s="22"/>
      <c r="G558" s="34" t="e">
        <f t="shared" si="53"/>
        <v>#DIV/0!</v>
      </c>
      <c r="H558" s="218" t="e">
        <f t="shared" si="54"/>
        <v>#DIV/0!</v>
      </c>
    </row>
    <row r="559" spans="1:8" ht="15">
      <c r="A559" s="20">
        <v>3235</v>
      </c>
      <c r="B559" s="21" t="s">
        <v>154</v>
      </c>
      <c r="C559" s="104"/>
      <c r="D559" s="22"/>
      <c r="E559" s="22"/>
      <c r="F559" s="22"/>
      <c r="G559" s="34" t="e">
        <f t="shared" si="53"/>
        <v>#DIV/0!</v>
      </c>
      <c r="H559" s="218" t="e">
        <f t="shared" si="54"/>
        <v>#DIV/0!</v>
      </c>
    </row>
    <row r="560" spans="1:8" ht="15">
      <c r="A560" s="20">
        <v>3236</v>
      </c>
      <c r="B560" s="21" t="s">
        <v>131</v>
      </c>
      <c r="C560" s="104"/>
      <c r="D560" s="22"/>
      <c r="E560" s="22"/>
      <c r="F560" s="22"/>
      <c r="G560" s="34" t="e">
        <f t="shared" si="53"/>
        <v>#DIV/0!</v>
      </c>
      <c r="H560" s="218" t="e">
        <f t="shared" si="54"/>
        <v>#DIV/0!</v>
      </c>
    </row>
    <row r="561" spans="1:8" ht="15">
      <c r="A561" s="20">
        <v>3237</v>
      </c>
      <c r="B561" s="21" t="s">
        <v>132</v>
      </c>
      <c r="C561" s="104"/>
      <c r="D561" s="22"/>
      <c r="E561" s="22"/>
      <c r="F561" s="22"/>
      <c r="G561" s="34" t="e">
        <f t="shared" si="53"/>
        <v>#DIV/0!</v>
      </c>
      <c r="H561" s="218" t="e">
        <f t="shared" si="54"/>
        <v>#DIV/0!</v>
      </c>
    </row>
    <row r="562" spans="1:8" ht="15">
      <c r="A562" s="20">
        <v>3238</v>
      </c>
      <c r="B562" s="21" t="s">
        <v>97</v>
      </c>
      <c r="C562" s="104"/>
      <c r="D562" s="22"/>
      <c r="E562" s="22"/>
      <c r="F562" s="22"/>
      <c r="G562" s="34" t="e">
        <f t="shared" si="53"/>
        <v>#DIV/0!</v>
      </c>
      <c r="H562" s="218" t="e">
        <f t="shared" si="54"/>
        <v>#DIV/0!</v>
      </c>
    </row>
    <row r="563" spans="1:8" ht="15">
      <c r="A563" s="262" t="s">
        <v>98</v>
      </c>
      <c r="B563" s="101" t="s">
        <v>17</v>
      </c>
      <c r="C563" s="104"/>
      <c r="D563" s="22"/>
      <c r="E563" s="22"/>
      <c r="F563" s="22"/>
      <c r="G563" s="34" t="e">
        <f t="shared" si="53"/>
        <v>#DIV/0!</v>
      </c>
      <c r="H563" s="218" t="e">
        <f t="shared" si="54"/>
        <v>#DIV/0!</v>
      </c>
    </row>
    <row r="564" spans="1:8" ht="15">
      <c r="A564" s="287">
        <v>329</v>
      </c>
      <c r="B564" s="280" t="s">
        <v>18</v>
      </c>
      <c r="C564" s="291">
        <f>SUM(C565:C569)</f>
        <v>0</v>
      </c>
      <c r="D564" s="291">
        <f>SUM(D566:D569)</f>
        <v>0</v>
      </c>
      <c r="E564" s="291">
        <f>SUM(E566:E569)</f>
        <v>0</v>
      </c>
      <c r="F564" s="291">
        <f>SUM(F566:F569)</f>
        <v>0</v>
      </c>
      <c r="G564" s="135" t="e">
        <f t="shared" si="53"/>
        <v>#DIV/0!</v>
      </c>
      <c r="H564" s="243" t="e">
        <f>F564/E564*100</f>
        <v>#DIV/0!</v>
      </c>
    </row>
    <row r="565" spans="1:8" ht="15">
      <c r="A565" s="262">
        <v>3292</v>
      </c>
      <c r="B565" s="101" t="s">
        <v>179</v>
      </c>
      <c r="C565" s="292">
        <v>0</v>
      </c>
      <c r="D565" s="292"/>
      <c r="E565" s="292"/>
      <c r="F565" s="292"/>
      <c r="G565" s="34" t="e">
        <f aca="true" t="shared" si="55" ref="G565:G577">F565/C565*100</f>
        <v>#DIV/0!</v>
      </c>
      <c r="H565" s="218" t="e">
        <f aca="true" t="shared" si="56" ref="H565:H577">F565/E565*100</f>
        <v>#DIV/0!</v>
      </c>
    </row>
    <row r="566" spans="1:8" ht="15">
      <c r="A566" s="20">
        <v>3293</v>
      </c>
      <c r="B566" s="21" t="s">
        <v>102</v>
      </c>
      <c r="C566" s="104">
        <v>0</v>
      </c>
      <c r="D566" s="22"/>
      <c r="E566" s="22"/>
      <c r="F566" s="22"/>
      <c r="G566" s="34" t="e">
        <f t="shared" si="55"/>
        <v>#DIV/0!</v>
      </c>
      <c r="H566" s="218" t="e">
        <f t="shared" si="56"/>
        <v>#DIV/0!</v>
      </c>
    </row>
    <row r="567" spans="1:8" ht="15">
      <c r="A567" s="20">
        <v>3294</v>
      </c>
      <c r="B567" s="21" t="s">
        <v>133</v>
      </c>
      <c r="C567" s="104">
        <v>0</v>
      </c>
      <c r="D567" s="22"/>
      <c r="E567" s="22"/>
      <c r="F567" s="22"/>
      <c r="G567" s="34" t="e">
        <f t="shared" si="55"/>
        <v>#DIV/0!</v>
      </c>
      <c r="H567" s="218" t="e">
        <f t="shared" si="56"/>
        <v>#DIV/0!</v>
      </c>
    </row>
    <row r="568" spans="1:8" ht="15">
      <c r="A568" s="20">
        <v>3295</v>
      </c>
      <c r="B568" s="21" t="s">
        <v>103</v>
      </c>
      <c r="C568" s="104">
        <v>0</v>
      </c>
      <c r="D568" s="22"/>
      <c r="E568" s="22"/>
      <c r="F568" s="22"/>
      <c r="G568" s="34" t="e">
        <f t="shared" si="55"/>
        <v>#DIV/0!</v>
      </c>
      <c r="H568" s="218" t="e">
        <f t="shared" si="56"/>
        <v>#DIV/0!</v>
      </c>
    </row>
    <row r="569" spans="1:8" ht="15">
      <c r="A569" s="20">
        <v>3299</v>
      </c>
      <c r="B569" s="21" t="s">
        <v>18</v>
      </c>
      <c r="C569" s="104">
        <v>0</v>
      </c>
      <c r="D569" s="22">
        <v>0</v>
      </c>
      <c r="E569" s="22"/>
      <c r="F569" s="22"/>
      <c r="G569" s="34" t="e">
        <f t="shared" si="55"/>
        <v>#DIV/0!</v>
      </c>
      <c r="H569" s="218" t="e">
        <f t="shared" si="56"/>
        <v>#DIV/0!</v>
      </c>
    </row>
    <row r="570" spans="1:8" ht="15">
      <c r="A570" s="185">
        <v>34</v>
      </c>
      <c r="B570" s="186" t="s">
        <v>19</v>
      </c>
      <c r="C570" s="294">
        <f>SUM(C571)</f>
        <v>0</v>
      </c>
      <c r="D570" s="294">
        <f>SUM(D571)</f>
        <v>0</v>
      </c>
      <c r="E570" s="294">
        <f>SUM(E571)</f>
        <v>0</v>
      </c>
      <c r="F570" s="294">
        <f>SUM(F571)</f>
        <v>0</v>
      </c>
      <c r="G570" s="131" t="e">
        <f t="shared" si="55"/>
        <v>#DIV/0!</v>
      </c>
      <c r="H570" s="286" t="e">
        <f t="shared" si="56"/>
        <v>#DIV/0!</v>
      </c>
    </row>
    <row r="571" spans="1:8" ht="15">
      <c r="A571" s="287">
        <v>343</v>
      </c>
      <c r="B571" s="280" t="s">
        <v>20</v>
      </c>
      <c r="C571" s="291">
        <f>SUM(C572,C573)</f>
        <v>0</v>
      </c>
      <c r="D571" s="291">
        <f>SUM(D572,D573)</f>
        <v>0</v>
      </c>
      <c r="E571" s="291">
        <f>SUM(E572,E573)</f>
        <v>0</v>
      </c>
      <c r="F571" s="291">
        <f>SUM(F572,F573)</f>
        <v>0</v>
      </c>
      <c r="G571" s="135" t="e">
        <f t="shared" si="55"/>
        <v>#DIV/0!</v>
      </c>
      <c r="H571" s="243" t="e">
        <f t="shared" si="56"/>
        <v>#DIV/0!</v>
      </c>
    </row>
    <row r="572" spans="1:8" ht="15">
      <c r="A572" s="20">
        <v>3431</v>
      </c>
      <c r="B572" s="21" t="s">
        <v>106</v>
      </c>
      <c r="C572" s="104">
        <v>0</v>
      </c>
      <c r="D572" s="22"/>
      <c r="E572" s="22"/>
      <c r="F572" s="22"/>
      <c r="G572" s="34" t="e">
        <f t="shared" si="55"/>
        <v>#DIV/0!</v>
      </c>
      <c r="H572" s="218" t="e">
        <f t="shared" si="56"/>
        <v>#DIV/0!</v>
      </c>
    </row>
    <row r="573" spans="1:8" ht="15">
      <c r="A573" s="20">
        <v>3433</v>
      </c>
      <c r="B573" s="21" t="s">
        <v>140</v>
      </c>
      <c r="C573" s="104"/>
      <c r="D573" s="22"/>
      <c r="E573" s="22"/>
      <c r="F573" s="22"/>
      <c r="G573" s="34" t="e">
        <f t="shared" si="55"/>
        <v>#DIV/0!</v>
      </c>
      <c r="H573" s="218" t="e">
        <f t="shared" si="56"/>
        <v>#DIV/0!</v>
      </c>
    </row>
    <row r="574" spans="1:8" ht="15">
      <c r="A574" s="185">
        <v>42</v>
      </c>
      <c r="B574" s="186" t="s">
        <v>156</v>
      </c>
      <c r="C574" s="294">
        <f>SUM(C575)</f>
        <v>0</v>
      </c>
      <c r="D574" s="294">
        <f aca="true" t="shared" si="57" ref="D574:F575">SUM(D575)</f>
        <v>0</v>
      </c>
      <c r="E574" s="294">
        <f t="shared" si="57"/>
        <v>0</v>
      </c>
      <c r="F574" s="294">
        <f t="shared" si="57"/>
        <v>0</v>
      </c>
      <c r="G574" s="131" t="e">
        <f t="shared" si="55"/>
        <v>#DIV/0!</v>
      </c>
      <c r="H574" s="286" t="e">
        <f t="shared" si="56"/>
        <v>#DIV/0!</v>
      </c>
    </row>
    <row r="575" spans="1:8" ht="15">
      <c r="A575" s="287">
        <v>424</v>
      </c>
      <c r="B575" s="280" t="s">
        <v>157</v>
      </c>
      <c r="C575" s="291">
        <f>SUM(C576)</f>
        <v>0</v>
      </c>
      <c r="D575" s="291">
        <f t="shared" si="57"/>
        <v>0</v>
      </c>
      <c r="E575" s="291">
        <f t="shared" si="57"/>
        <v>0</v>
      </c>
      <c r="F575" s="291">
        <f t="shared" si="57"/>
        <v>0</v>
      </c>
      <c r="G575" s="135" t="e">
        <f t="shared" si="55"/>
        <v>#DIV/0!</v>
      </c>
      <c r="H575" s="243" t="e">
        <f t="shared" si="56"/>
        <v>#DIV/0!</v>
      </c>
    </row>
    <row r="576" spans="1:8" ht="15">
      <c r="A576" s="288">
        <v>4241</v>
      </c>
      <c r="B576" s="199" t="s">
        <v>157</v>
      </c>
      <c r="C576" s="289"/>
      <c r="D576" s="198"/>
      <c r="E576" s="198"/>
      <c r="F576" s="198"/>
      <c r="G576" s="236" t="e">
        <f t="shared" si="55"/>
        <v>#DIV/0!</v>
      </c>
      <c r="H576" s="237" t="e">
        <f t="shared" si="56"/>
        <v>#DIV/0!</v>
      </c>
    </row>
    <row r="577" spans="1:8" ht="15">
      <c r="A577" s="535" t="s">
        <v>6</v>
      </c>
      <c r="B577" s="536"/>
      <c r="C577" s="290">
        <f>SUM(C532,C542,C570,C574)</f>
        <v>136438.66</v>
      </c>
      <c r="D577" s="290">
        <f>SUM(D532,D542,D570,D574)</f>
        <v>416975</v>
      </c>
      <c r="E577" s="290">
        <f>SUM(E532,E542,E570,E574)</f>
        <v>416975</v>
      </c>
      <c r="F577" s="290">
        <f>SUM(F532,F542,F570,F574)</f>
        <v>171277.09</v>
      </c>
      <c r="G577" s="164">
        <f t="shared" si="55"/>
        <v>125.53413380049321</v>
      </c>
      <c r="H577" s="165">
        <f t="shared" si="56"/>
        <v>41.076105282091255</v>
      </c>
    </row>
    <row r="578" spans="1:8" ht="19.5">
      <c r="A578" s="59"/>
      <c r="B578" s="59"/>
      <c r="C578" s="59"/>
      <c r="D578" s="59"/>
      <c r="E578" s="59"/>
      <c r="F578" s="59"/>
      <c r="G578" s="59"/>
      <c r="H578" s="59"/>
    </row>
    <row r="579" spans="1:8" ht="19.5">
      <c r="A579" s="173" t="s">
        <v>202</v>
      </c>
      <c r="B579" s="59"/>
      <c r="C579" s="59"/>
      <c r="D579" s="59"/>
      <c r="E579" s="59"/>
      <c r="F579" s="59"/>
      <c r="G579" s="59"/>
      <c r="H579" s="59"/>
    </row>
    <row r="580" spans="1:8" ht="15" customHeight="1">
      <c r="A580" s="518" t="s">
        <v>74</v>
      </c>
      <c r="B580" s="520" t="s">
        <v>3</v>
      </c>
      <c r="C580" s="520" t="s">
        <v>227</v>
      </c>
      <c r="D580" s="514" t="s">
        <v>228</v>
      </c>
      <c r="E580" s="514" t="s">
        <v>229</v>
      </c>
      <c r="F580" s="514" t="s">
        <v>230</v>
      </c>
      <c r="G580" s="514" t="s">
        <v>71</v>
      </c>
      <c r="H580" s="514" t="s">
        <v>71</v>
      </c>
    </row>
    <row r="581" spans="1:8" ht="30" customHeight="1">
      <c r="A581" s="519"/>
      <c r="B581" s="521"/>
      <c r="C581" s="521"/>
      <c r="D581" s="515"/>
      <c r="E581" s="515"/>
      <c r="F581" s="515"/>
      <c r="G581" s="515"/>
      <c r="H581" s="515"/>
    </row>
    <row r="582" spans="1:8" ht="15">
      <c r="A582" s="533">
        <v>1</v>
      </c>
      <c r="B582" s="534"/>
      <c r="C582" s="90">
        <v>2</v>
      </c>
      <c r="D582" s="91">
        <v>3</v>
      </c>
      <c r="E582" s="91">
        <v>4</v>
      </c>
      <c r="F582" s="91">
        <v>5</v>
      </c>
      <c r="G582" s="91" t="s">
        <v>72</v>
      </c>
      <c r="H582" s="91" t="s">
        <v>73</v>
      </c>
    </row>
    <row r="583" spans="1:8" ht="15">
      <c r="A583" s="295">
        <v>31</v>
      </c>
      <c r="B583" s="296" t="s">
        <v>7</v>
      </c>
      <c r="C583" s="328">
        <f>SUM(C584)</f>
        <v>27606.27</v>
      </c>
      <c r="D583" s="297">
        <f>SUM(D584)</f>
        <v>27062.19</v>
      </c>
      <c r="E583" s="297">
        <f>SUM(E584)</f>
        <v>27062.19</v>
      </c>
      <c r="F583" s="297">
        <f>SUM(F584)</f>
        <v>27062.19</v>
      </c>
      <c r="G583" s="284">
        <f>F583/C583*100</f>
        <v>98.02914337938446</v>
      </c>
      <c r="H583" s="285">
        <f>F583/E583*100</f>
        <v>100</v>
      </c>
    </row>
    <row r="584" spans="1:8" ht="15">
      <c r="A584" s="267">
        <v>311</v>
      </c>
      <c r="B584" s="139" t="s">
        <v>8</v>
      </c>
      <c r="C584" s="140">
        <f>SUM(C585:C585)</f>
        <v>27606.27</v>
      </c>
      <c r="D584" s="140">
        <f>SUM(D585:D585)</f>
        <v>27062.19</v>
      </c>
      <c r="E584" s="140">
        <f>SUM(E585:E585)</f>
        <v>27062.19</v>
      </c>
      <c r="F584" s="140">
        <f>SUM(F585:F585)</f>
        <v>27062.19</v>
      </c>
      <c r="G584" s="135">
        <f>F584/C584*100</f>
        <v>98.02914337938446</v>
      </c>
      <c r="H584" s="243">
        <f>F584/E584*100</f>
        <v>100</v>
      </c>
    </row>
    <row r="585" spans="1:8" ht="15">
      <c r="A585" s="262">
        <v>3111</v>
      </c>
      <c r="B585" s="21" t="s">
        <v>78</v>
      </c>
      <c r="C585" s="93">
        <v>27606.27</v>
      </c>
      <c r="D585" s="93">
        <f>E585</f>
        <v>27062.19</v>
      </c>
      <c r="E585" s="93">
        <v>27062.19</v>
      </c>
      <c r="F585" s="93">
        <v>27062.19</v>
      </c>
      <c r="G585" s="34">
        <f>F585/C585*100</f>
        <v>98.02914337938446</v>
      </c>
      <c r="H585" s="218">
        <f>F585/E585*100</f>
        <v>100</v>
      </c>
    </row>
    <row r="586" spans="1:8" ht="15">
      <c r="A586" s="168">
        <v>32</v>
      </c>
      <c r="B586" s="151" t="s">
        <v>11</v>
      </c>
      <c r="C586" s="131">
        <f>SUM(C587)</f>
        <v>0</v>
      </c>
      <c r="D586" s="131">
        <f>SUM(D587)</f>
        <v>0</v>
      </c>
      <c r="E586" s="131">
        <f>SUM(E587)</f>
        <v>0</v>
      </c>
      <c r="F586" s="131">
        <f>SUM(F587)</f>
        <v>0</v>
      </c>
      <c r="G586" s="131" t="e">
        <f>F586/C586*100</f>
        <v>#DIV/0!</v>
      </c>
      <c r="H586" s="286" t="e">
        <f>F586/E586*100</f>
        <v>#DIV/0!</v>
      </c>
    </row>
    <row r="587" spans="1:8" ht="15">
      <c r="A587" s="287">
        <v>322</v>
      </c>
      <c r="B587" s="280" t="s">
        <v>14</v>
      </c>
      <c r="C587" s="291">
        <f>SUM(C588:C593)</f>
        <v>0</v>
      </c>
      <c r="D587" s="291">
        <f>SUM(D588:D593)</f>
        <v>0</v>
      </c>
      <c r="E587" s="291">
        <f>SUM(E588:E593)</f>
        <v>0</v>
      </c>
      <c r="F587" s="291">
        <f>SUM(F588:F593)</f>
        <v>0</v>
      </c>
      <c r="G587" s="135" t="e">
        <f aca="true" t="shared" si="58" ref="G587:G593">F587/C587*100</f>
        <v>#DIV/0!</v>
      </c>
      <c r="H587" s="243" t="e">
        <f aca="true" t="shared" si="59" ref="H587:H593">F587/E587*100</f>
        <v>#DIV/0!</v>
      </c>
    </row>
    <row r="588" spans="1:8" ht="15">
      <c r="A588" s="20">
        <v>3221</v>
      </c>
      <c r="B588" s="21" t="s">
        <v>15</v>
      </c>
      <c r="C588" s="104">
        <v>0</v>
      </c>
      <c r="D588" s="22"/>
      <c r="E588" s="22"/>
      <c r="F588" s="22"/>
      <c r="G588" s="34" t="e">
        <f t="shared" si="58"/>
        <v>#DIV/0!</v>
      </c>
      <c r="H588" s="218" t="e">
        <f t="shared" si="59"/>
        <v>#DIV/0!</v>
      </c>
    </row>
    <row r="589" spans="1:8" ht="15">
      <c r="A589" s="20">
        <v>3222</v>
      </c>
      <c r="B589" s="21" t="s">
        <v>155</v>
      </c>
      <c r="C589" s="104">
        <v>0</v>
      </c>
      <c r="D589" s="22"/>
      <c r="E589" s="22"/>
      <c r="F589" s="22"/>
      <c r="G589" s="34" t="e">
        <f t="shared" si="58"/>
        <v>#DIV/0!</v>
      </c>
      <c r="H589" s="218" t="e">
        <f t="shared" si="59"/>
        <v>#DIV/0!</v>
      </c>
    </row>
    <row r="590" spans="1:8" ht="15">
      <c r="A590" s="20">
        <v>3223</v>
      </c>
      <c r="B590" s="21" t="s">
        <v>86</v>
      </c>
      <c r="C590" s="104">
        <v>0</v>
      </c>
      <c r="D590" s="22"/>
      <c r="E590" s="22"/>
      <c r="F590" s="22"/>
      <c r="G590" s="34" t="e">
        <f t="shared" si="58"/>
        <v>#DIV/0!</v>
      </c>
      <c r="H590" s="218" t="e">
        <f t="shared" si="59"/>
        <v>#DIV/0!</v>
      </c>
    </row>
    <row r="591" spans="1:8" ht="30">
      <c r="A591" s="20">
        <v>3224</v>
      </c>
      <c r="B591" s="21" t="s">
        <v>151</v>
      </c>
      <c r="C591" s="104">
        <v>0</v>
      </c>
      <c r="D591" s="22"/>
      <c r="E591" s="22"/>
      <c r="F591" s="22"/>
      <c r="G591" s="34" t="e">
        <f t="shared" si="58"/>
        <v>#DIV/0!</v>
      </c>
      <c r="H591" s="218" t="e">
        <f t="shared" si="59"/>
        <v>#DIV/0!</v>
      </c>
    </row>
    <row r="592" spans="1:8" ht="15">
      <c r="A592" s="20">
        <v>3225</v>
      </c>
      <c r="B592" s="21" t="s">
        <v>152</v>
      </c>
      <c r="C592" s="104">
        <v>0</v>
      </c>
      <c r="D592" s="22"/>
      <c r="E592" s="22"/>
      <c r="F592" s="22"/>
      <c r="G592" s="34" t="e">
        <f t="shared" si="58"/>
        <v>#DIV/0!</v>
      </c>
      <c r="H592" s="218" t="e">
        <f t="shared" si="59"/>
        <v>#DIV/0!</v>
      </c>
    </row>
    <row r="593" spans="1:8" ht="15">
      <c r="A593" s="288">
        <v>3227</v>
      </c>
      <c r="B593" s="199" t="s">
        <v>129</v>
      </c>
      <c r="C593" s="289">
        <v>0</v>
      </c>
      <c r="D593" s="198"/>
      <c r="E593" s="198"/>
      <c r="F593" s="198"/>
      <c r="G593" s="236" t="e">
        <f t="shared" si="58"/>
        <v>#DIV/0!</v>
      </c>
      <c r="H593" s="237" t="e">
        <f t="shared" si="59"/>
        <v>#DIV/0!</v>
      </c>
    </row>
    <row r="594" spans="1:8" ht="15">
      <c r="A594" s="535" t="s">
        <v>6</v>
      </c>
      <c r="B594" s="536"/>
      <c r="C594" s="290">
        <f>SUM(C583,C586)</f>
        <v>27606.27</v>
      </c>
      <c r="D594" s="290">
        <f>SUM(D583,D586)</f>
        <v>27062.19</v>
      </c>
      <c r="E594" s="290">
        <f>SUM(E583,E586)</f>
        <v>27062.19</v>
      </c>
      <c r="F594" s="290">
        <f>SUM(F583,F586)</f>
        <v>27062.19</v>
      </c>
      <c r="G594" s="164">
        <f>F594/C594*100</f>
        <v>98.02914337938446</v>
      </c>
      <c r="H594" s="165">
        <f>F594/E594*100</f>
        <v>100</v>
      </c>
    </row>
    <row r="595" spans="1:8" ht="19.5">
      <c r="A595" s="59"/>
      <c r="B595" s="59"/>
      <c r="C595" s="59"/>
      <c r="D595" s="59"/>
      <c r="E595" s="59"/>
      <c r="F595" s="59"/>
      <c r="G595" s="59"/>
      <c r="H595" s="59"/>
    </row>
    <row r="596" spans="1:8" ht="19.5">
      <c r="A596" s="59"/>
      <c r="B596" s="59"/>
      <c r="C596" s="59"/>
      <c r="D596" s="59"/>
      <c r="E596" s="59"/>
      <c r="F596" s="59"/>
      <c r="G596" s="59"/>
      <c r="H596" s="59"/>
    </row>
    <row r="597" spans="1:8" ht="19.5">
      <c r="A597" s="173" t="s">
        <v>203</v>
      </c>
      <c r="B597" s="175"/>
      <c r="C597" s="194"/>
      <c r="D597" s="194"/>
      <c r="E597" s="59"/>
      <c r="F597" s="59"/>
      <c r="G597" s="59"/>
      <c r="H597" s="59"/>
    </row>
    <row r="598" spans="1:8" ht="15" customHeight="1">
      <c r="A598" s="518" t="s">
        <v>74</v>
      </c>
      <c r="B598" s="520" t="s">
        <v>3</v>
      </c>
      <c r="C598" s="520" t="s">
        <v>227</v>
      </c>
      <c r="D598" s="514" t="s">
        <v>228</v>
      </c>
      <c r="E598" s="514" t="s">
        <v>229</v>
      </c>
      <c r="F598" s="514" t="s">
        <v>230</v>
      </c>
      <c r="G598" s="514" t="s">
        <v>71</v>
      </c>
      <c r="H598" s="514" t="s">
        <v>71</v>
      </c>
    </row>
    <row r="599" spans="1:8" ht="30.75" customHeight="1">
      <c r="A599" s="519"/>
      <c r="B599" s="521"/>
      <c r="C599" s="521"/>
      <c r="D599" s="515"/>
      <c r="E599" s="515"/>
      <c r="F599" s="515"/>
      <c r="G599" s="515"/>
      <c r="H599" s="515"/>
    </row>
    <row r="600" spans="1:8" ht="15">
      <c r="A600" s="533">
        <v>1</v>
      </c>
      <c r="B600" s="534"/>
      <c r="C600" s="90">
        <v>2</v>
      </c>
      <c r="D600" s="91">
        <v>3</v>
      </c>
      <c r="E600" s="91">
        <v>4</v>
      </c>
      <c r="F600" s="91">
        <v>5</v>
      </c>
      <c r="G600" s="91" t="s">
        <v>72</v>
      </c>
      <c r="H600" s="91" t="s">
        <v>73</v>
      </c>
    </row>
    <row r="601" spans="1:8" ht="15">
      <c r="A601" s="295">
        <v>31</v>
      </c>
      <c r="B601" s="296" t="s">
        <v>7</v>
      </c>
      <c r="C601" s="297">
        <f>SUM(C602,C606,C608)</f>
        <v>207599.78999999998</v>
      </c>
      <c r="D601" s="297">
        <f>SUM(D602,D606,D608)</f>
        <v>364243.17999999993</v>
      </c>
      <c r="E601" s="297">
        <f>SUM(E602,E606,E608)</f>
        <v>364243.17999999993</v>
      </c>
      <c r="F601" s="297">
        <f>SUM(F602,F606,F608)</f>
        <v>200437.42</v>
      </c>
      <c r="G601" s="284">
        <f>F601/C601*100</f>
        <v>96.54991462178263</v>
      </c>
      <c r="H601" s="285">
        <f>F601/E601*100</f>
        <v>55.028462029131205</v>
      </c>
    </row>
    <row r="602" spans="1:8" ht="15">
      <c r="A602" s="267">
        <v>311</v>
      </c>
      <c r="B602" s="139" t="s">
        <v>8</v>
      </c>
      <c r="C602" s="140">
        <f>SUM(C603:C605)</f>
        <v>153153.18</v>
      </c>
      <c r="D602" s="140">
        <f>SUM(D603:D605)</f>
        <v>263505.73</v>
      </c>
      <c r="E602" s="140">
        <f>SUM(E603:E605)</f>
        <v>263505.73</v>
      </c>
      <c r="F602" s="140">
        <f>SUM(F603:F605)</f>
        <v>150429.73</v>
      </c>
      <c r="G602" s="135">
        <f>F602/C602*100</f>
        <v>98.22174766465837</v>
      </c>
      <c r="H602" s="243">
        <f>F602/E602*100</f>
        <v>57.087840177137714</v>
      </c>
    </row>
    <row r="603" spans="1:8" ht="15">
      <c r="A603" s="262">
        <v>3111</v>
      </c>
      <c r="B603" s="21" t="s">
        <v>78</v>
      </c>
      <c r="C603" s="93">
        <v>153153.18</v>
      </c>
      <c r="D603" s="93">
        <f>E603</f>
        <v>263505.73</v>
      </c>
      <c r="E603" s="93">
        <v>263505.73</v>
      </c>
      <c r="F603" s="93">
        <v>150429.73</v>
      </c>
      <c r="G603" s="34">
        <f>F603/C603*100</f>
        <v>98.22174766465837</v>
      </c>
      <c r="H603" s="218">
        <f>F603/E603*100</f>
        <v>57.087840177137714</v>
      </c>
    </row>
    <row r="604" spans="1:8" ht="15">
      <c r="A604" s="262">
        <v>3113</v>
      </c>
      <c r="B604" s="21" t="s">
        <v>180</v>
      </c>
      <c r="C604" s="93"/>
      <c r="D604" s="93"/>
      <c r="E604" s="93"/>
      <c r="F604" s="93"/>
      <c r="G604" s="34" t="e">
        <f>F604/C604*100</f>
        <v>#DIV/0!</v>
      </c>
      <c r="H604" s="218" t="e">
        <f>F604/E604*100</f>
        <v>#DIV/0!</v>
      </c>
    </row>
    <row r="605" spans="1:8" ht="15">
      <c r="A605" s="262">
        <v>3114</v>
      </c>
      <c r="B605" s="21" t="s">
        <v>181</v>
      </c>
      <c r="C605" s="93"/>
      <c r="D605" s="93"/>
      <c r="E605" s="93"/>
      <c r="F605" s="93"/>
      <c r="G605" s="34" t="e">
        <f>F605/C605*100</f>
        <v>#DIV/0!</v>
      </c>
      <c r="H605" s="218" t="e">
        <f>F605/E605*100</f>
        <v>#DIV/0!</v>
      </c>
    </row>
    <row r="606" spans="1:8" ht="15">
      <c r="A606" s="267">
        <v>312</v>
      </c>
      <c r="B606" s="139" t="s">
        <v>9</v>
      </c>
      <c r="C606" s="140">
        <f>SUM(C607)</f>
        <v>13363.94</v>
      </c>
      <c r="D606" s="140">
        <f>SUM(D607)</f>
        <v>22602.86</v>
      </c>
      <c r="E606" s="140">
        <f>SUM(E607)</f>
        <v>22602.86</v>
      </c>
      <c r="F606" s="140">
        <f>SUM(F607)</f>
        <v>11253.84</v>
      </c>
      <c r="G606" s="135">
        <f aca="true" t="shared" si="60" ref="G606:G614">F606/C606*100</f>
        <v>84.21049480916555</v>
      </c>
      <c r="H606" s="243">
        <f aca="true" t="shared" si="61" ref="H606:H614">F606/E606*100</f>
        <v>49.78945142340394</v>
      </c>
    </row>
    <row r="607" spans="1:8" ht="15">
      <c r="A607" s="262" t="s">
        <v>89</v>
      </c>
      <c r="B607" s="101" t="s">
        <v>9</v>
      </c>
      <c r="C607" s="93">
        <v>13363.94</v>
      </c>
      <c r="D607" s="93">
        <f>E607</f>
        <v>22602.86</v>
      </c>
      <c r="E607" s="93">
        <v>22602.86</v>
      </c>
      <c r="F607" s="93">
        <v>11253.84</v>
      </c>
      <c r="G607" s="34">
        <f t="shared" si="60"/>
        <v>84.21049480916555</v>
      </c>
      <c r="H607" s="218">
        <f t="shared" si="61"/>
        <v>49.78945142340394</v>
      </c>
    </row>
    <row r="608" spans="1:8" ht="15">
      <c r="A608" s="267">
        <v>313</v>
      </c>
      <c r="B608" s="139" t="s">
        <v>10</v>
      </c>
      <c r="C608" s="140">
        <f>SUM(C609:C610)</f>
        <v>41082.67</v>
      </c>
      <c r="D608" s="140">
        <f>SUM(D609:D610)</f>
        <v>78134.59</v>
      </c>
      <c r="E608" s="140">
        <f>SUM(E609:E610)</f>
        <v>78134.59</v>
      </c>
      <c r="F608" s="140">
        <f>SUM(F609:F610)</f>
        <v>38753.85</v>
      </c>
      <c r="G608" s="135">
        <f t="shared" si="60"/>
        <v>94.331381090859</v>
      </c>
      <c r="H608" s="243">
        <f t="shared" si="61"/>
        <v>49.59883964323611</v>
      </c>
    </row>
    <row r="609" spans="1:8" ht="15">
      <c r="A609" s="262">
        <v>3132</v>
      </c>
      <c r="B609" s="101" t="s">
        <v>79</v>
      </c>
      <c r="C609" s="93">
        <v>41082.67</v>
      </c>
      <c r="D609" s="93">
        <f>E609</f>
        <v>78134.59</v>
      </c>
      <c r="E609" s="93">
        <v>78134.59</v>
      </c>
      <c r="F609" s="93">
        <v>38753.85</v>
      </c>
      <c r="G609" s="34">
        <f t="shared" si="60"/>
        <v>94.331381090859</v>
      </c>
      <c r="H609" s="218">
        <f t="shared" si="61"/>
        <v>49.59883964323611</v>
      </c>
    </row>
    <row r="610" spans="1:8" ht="30">
      <c r="A610" s="262">
        <v>3133</v>
      </c>
      <c r="B610" s="101" t="s">
        <v>80</v>
      </c>
      <c r="C610" s="93">
        <v>0</v>
      </c>
      <c r="D610" s="93"/>
      <c r="E610" s="93"/>
      <c r="F610" s="93"/>
      <c r="G610" s="34" t="e">
        <f t="shared" si="60"/>
        <v>#DIV/0!</v>
      </c>
      <c r="H610" s="218" t="e">
        <f t="shared" si="61"/>
        <v>#DIV/0!</v>
      </c>
    </row>
    <row r="611" spans="1:8" ht="15">
      <c r="A611" s="168">
        <v>32</v>
      </c>
      <c r="B611" s="151" t="s">
        <v>11</v>
      </c>
      <c r="C611" s="131">
        <f>SUM(C612,C617,C624,C633)</f>
        <v>5636.33</v>
      </c>
      <c r="D611" s="131">
        <f>SUM(D612,D617,D624,D633)</f>
        <v>18886.12</v>
      </c>
      <c r="E611" s="131">
        <f>SUM(E612,E617,E624,E633)</f>
        <v>18886.12</v>
      </c>
      <c r="F611" s="131">
        <f>SUM(F612,F617,F624,F633)</f>
        <v>9171.99</v>
      </c>
      <c r="G611" s="131">
        <f t="shared" si="60"/>
        <v>162.72982596831628</v>
      </c>
      <c r="H611" s="286">
        <f t="shared" si="61"/>
        <v>48.564713133242826</v>
      </c>
    </row>
    <row r="612" spans="1:8" ht="15">
      <c r="A612" s="169">
        <v>321</v>
      </c>
      <c r="B612" s="137" t="s">
        <v>12</v>
      </c>
      <c r="C612" s="170">
        <f>SUM(C613:C616)</f>
        <v>5636.33</v>
      </c>
      <c r="D612" s="170">
        <f>SUM(D613:D616)</f>
        <v>18886.12</v>
      </c>
      <c r="E612" s="170">
        <f>SUM(E613:E616)</f>
        <v>18886.12</v>
      </c>
      <c r="F612" s="170">
        <f>SUM(F613:F616)</f>
        <v>9171.99</v>
      </c>
      <c r="G612" s="135">
        <f t="shared" si="60"/>
        <v>162.72982596831628</v>
      </c>
      <c r="H612" s="243">
        <f t="shared" si="61"/>
        <v>48.564713133242826</v>
      </c>
    </row>
    <row r="613" spans="1:8" ht="15">
      <c r="A613" s="20" t="s">
        <v>81</v>
      </c>
      <c r="B613" s="21" t="s">
        <v>82</v>
      </c>
      <c r="C613" s="104">
        <v>0</v>
      </c>
      <c r="D613" s="22"/>
      <c r="E613" s="22"/>
      <c r="F613" s="22"/>
      <c r="G613" s="34" t="e">
        <f t="shared" si="60"/>
        <v>#DIV/0!</v>
      </c>
      <c r="H613" s="218" t="e">
        <f t="shared" si="61"/>
        <v>#DIV/0!</v>
      </c>
    </row>
    <row r="614" spans="1:8" ht="30">
      <c r="A614" s="20">
        <v>3212</v>
      </c>
      <c r="B614" s="101" t="s">
        <v>13</v>
      </c>
      <c r="C614" s="104">
        <v>5636.33</v>
      </c>
      <c r="D614" s="22">
        <f>E614</f>
        <v>18886.12</v>
      </c>
      <c r="E614" s="22">
        <v>18886.12</v>
      </c>
      <c r="F614" s="22">
        <v>9171.99</v>
      </c>
      <c r="G614" s="34">
        <f t="shared" si="60"/>
        <v>162.72982596831628</v>
      </c>
      <c r="H614" s="218">
        <f t="shared" si="61"/>
        <v>48.564713133242826</v>
      </c>
    </row>
    <row r="615" spans="1:8" ht="15">
      <c r="A615" s="20">
        <v>3213</v>
      </c>
      <c r="B615" s="21" t="s">
        <v>125</v>
      </c>
      <c r="C615" s="104"/>
      <c r="D615" s="22"/>
      <c r="E615" s="22"/>
      <c r="F615" s="22"/>
      <c r="G615" s="34" t="e">
        <f aca="true" t="shared" si="62" ref="G615:G633">F615/C615*100</f>
        <v>#DIV/0!</v>
      </c>
      <c r="H615" s="218" t="e">
        <f aca="true" t="shared" si="63" ref="H615:H631">F615/E615*100</f>
        <v>#DIV/0!</v>
      </c>
    </row>
    <row r="616" spans="1:8" ht="15">
      <c r="A616" s="20">
        <v>3214</v>
      </c>
      <c r="B616" s="21" t="s">
        <v>126</v>
      </c>
      <c r="C616" s="104">
        <v>0</v>
      </c>
      <c r="D616" s="22"/>
      <c r="E616" s="22"/>
      <c r="F616" s="22"/>
      <c r="G616" s="34" t="e">
        <f t="shared" si="62"/>
        <v>#DIV/0!</v>
      </c>
      <c r="H616" s="218" t="e">
        <f t="shared" si="63"/>
        <v>#DIV/0!</v>
      </c>
    </row>
    <row r="617" spans="1:8" ht="15">
      <c r="A617" s="287">
        <v>322</v>
      </c>
      <c r="B617" s="280" t="s">
        <v>14</v>
      </c>
      <c r="C617" s="291">
        <f>SUM(C618:C623)</f>
        <v>0</v>
      </c>
      <c r="D617" s="291">
        <f>SUM(D618:D623)</f>
        <v>0</v>
      </c>
      <c r="E617" s="291">
        <f>SUM(E618:E623)</f>
        <v>0</v>
      </c>
      <c r="F617" s="291">
        <f>SUM(F618:F623)</f>
        <v>0</v>
      </c>
      <c r="G617" s="135" t="e">
        <f t="shared" si="62"/>
        <v>#DIV/0!</v>
      </c>
      <c r="H617" s="243" t="e">
        <f t="shared" si="63"/>
        <v>#DIV/0!</v>
      </c>
    </row>
    <row r="618" spans="1:8" ht="15">
      <c r="A618" s="20">
        <v>3221</v>
      </c>
      <c r="B618" s="21" t="s">
        <v>15</v>
      </c>
      <c r="C618" s="104">
        <v>0</v>
      </c>
      <c r="D618" s="22"/>
      <c r="E618" s="22"/>
      <c r="F618" s="22"/>
      <c r="G618" s="34" t="e">
        <f t="shared" si="62"/>
        <v>#DIV/0!</v>
      </c>
      <c r="H618" s="218" t="e">
        <f t="shared" si="63"/>
        <v>#DIV/0!</v>
      </c>
    </row>
    <row r="619" spans="1:8" ht="15">
      <c r="A619" s="20">
        <v>3222</v>
      </c>
      <c r="B619" s="21" t="s">
        <v>155</v>
      </c>
      <c r="C619" s="104">
        <v>0</v>
      </c>
      <c r="D619" s="22"/>
      <c r="E619" s="22"/>
      <c r="F619" s="22"/>
      <c r="G619" s="34" t="e">
        <f t="shared" si="62"/>
        <v>#DIV/0!</v>
      </c>
      <c r="H619" s="218" t="e">
        <f t="shared" si="63"/>
        <v>#DIV/0!</v>
      </c>
    </row>
    <row r="620" spans="1:8" ht="15">
      <c r="A620" s="20">
        <v>3223</v>
      </c>
      <c r="B620" s="21" t="s">
        <v>86</v>
      </c>
      <c r="C620" s="104">
        <v>0</v>
      </c>
      <c r="D620" s="22"/>
      <c r="E620" s="22"/>
      <c r="F620" s="22"/>
      <c r="G620" s="34" t="e">
        <f t="shared" si="62"/>
        <v>#DIV/0!</v>
      </c>
      <c r="H620" s="218" t="e">
        <f t="shared" si="63"/>
        <v>#DIV/0!</v>
      </c>
    </row>
    <row r="621" spans="1:8" ht="30">
      <c r="A621" s="20">
        <v>3224</v>
      </c>
      <c r="B621" s="21" t="s">
        <v>151</v>
      </c>
      <c r="C621" s="104">
        <v>0</v>
      </c>
      <c r="D621" s="22"/>
      <c r="E621" s="22"/>
      <c r="F621" s="22"/>
      <c r="G621" s="34" t="e">
        <f t="shared" si="62"/>
        <v>#DIV/0!</v>
      </c>
      <c r="H621" s="218" t="e">
        <f t="shared" si="63"/>
        <v>#DIV/0!</v>
      </c>
    </row>
    <row r="622" spans="1:8" ht="15">
      <c r="A622" s="20">
        <v>3225</v>
      </c>
      <c r="B622" s="21" t="s">
        <v>152</v>
      </c>
      <c r="C622" s="104">
        <v>0</v>
      </c>
      <c r="D622" s="22"/>
      <c r="E622" s="22"/>
      <c r="F622" s="22"/>
      <c r="G622" s="34" t="e">
        <f t="shared" si="62"/>
        <v>#DIV/0!</v>
      </c>
      <c r="H622" s="218" t="e">
        <f t="shared" si="63"/>
        <v>#DIV/0!</v>
      </c>
    </row>
    <row r="623" spans="1:8" ht="15">
      <c r="A623" s="20">
        <v>3227</v>
      </c>
      <c r="B623" s="21" t="s">
        <v>129</v>
      </c>
      <c r="C623" s="104">
        <v>0</v>
      </c>
      <c r="D623" s="22"/>
      <c r="E623" s="22"/>
      <c r="F623" s="22"/>
      <c r="G623" s="34" t="e">
        <f t="shared" si="62"/>
        <v>#DIV/0!</v>
      </c>
      <c r="H623" s="218" t="e">
        <f t="shared" si="63"/>
        <v>#DIV/0!</v>
      </c>
    </row>
    <row r="624" spans="1:8" ht="15">
      <c r="A624" s="287">
        <v>323</v>
      </c>
      <c r="B624" s="280" t="s">
        <v>16</v>
      </c>
      <c r="C624" s="291">
        <f>SUM(C625:C632)</f>
        <v>0</v>
      </c>
      <c r="D624" s="291">
        <f>SUM(D625:D631)</f>
        <v>0</v>
      </c>
      <c r="E624" s="291">
        <f>SUM(E625:E631)</f>
        <v>0</v>
      </c>
      <c r="F624" s="291">
        <f>SUM(F625:F631)</f>
        <v>0</v>
      </c>
      <c r="G624" s="135" t="e">
        <f t="shared" si="62"/>
        <v>#DIV/0!</v>
      </c>
      <c r="H624" s="243" t="e">
        <f t="shared" si="63"/>
        <v>#DIV/0!</v>
      </c>
    </row>
    <row r="625" spans="1:8" ht="15">
      <c r="A625" s="20">
        <v>3231</v>
      </c>
      <c r="B625" s="21" t="s">
        <v>153</v>
      </c>
      <c r="C625" s="104">
        <v>0</v>
      </c>
      <c r="D625" s="22"/>
      <c r="E625" s="22"/>
      <c r="F625" s="22"/>
      <c r="G625" s="34" t="e">
        <f t="shared" si="62"/>
        <v>#DIV/0!</v>
      </c>
      <c r="H625" s="218" t="e">
        <f t="shared" si="63"/>
        <v>#DIV/0!</v>
      </c>
    </row>
    <row r="626" spans="1:8" ht="15">
      <c r="A626" s="20">
        <v>3232</v>
      </c>
      <c r="B626" s="21" t="s">
        <v>93</v>
      </c>
      <c r="C626" s="104">
        <v>0</v>
      </c>
      <c r="D626" s="22"/>
      <c r="E626" s="22"/>
      <c r="F626" s="22"/>
      <c r="G626" s="34" t="e">
        <f t="shared" si="62"/>
        <v>#DIV/0!</v>
      </c>
      <c r="H626" s="218" t="e">
        <f t="shared" si="63"/>
        <v>#DIV/0!</v>
      </c>
    </row>
    <row r="627" spans="1:8" ht="15">
      <c r="A627" s="20">
        <v>3234</v>
      </c>
      <c r="B627" s="21" t="s">
        <v>95</v>
      </c>
      <c r="C627" s="104">
        <v>0</v>
      </c>
      <c r="D627" s="22"/>
      <c r="E627" s="22"/>
      <c r="F627" s="22"/>
      <c r="G627" s="34" t="e">
        <f t="shared" si="62"/>
        <v>#DIV/0!</v>
      </c>
      <c r="H627" s="218" t="e">
        <f t="shared" si="63"/>
        <v>#DIV/0!</v>
      </c>
    </row>
    <row r="628" spans="1:8" ht="15">
      <c r="A628" s="20">
        <v>3235</v>
      </c>
      <c r="B628" s="21" t="s">
        <v>154</v>
      </c>
      <c r="C628" s="104">
        <v>0</v>
      </c>
      <c r="D628" s="22"/>
      <c r="E628" s="22"/>
      <c r="F628" s="22"/>
      <c r="G628" s="34" t="e">
        <f t="shared" si="62"/>
        <v>#DIV/0!</v>
      </c>
      <c r="H628" s="218" t="e">
        <f t="shared" si="63"/>
        <v>#DIV/0!</v>
      </c>
    </row>
    <row r="629" spans="1:8" ht="15">
      <c r="A629" s="20">
        <v>3236</v>
      </c>
      <c r="B629" s="21" t="s">
        <v>131</v>
      </c>
      <c r="C629" s="104">
        <v>0</v>
      </c>
      <c r="D629" s="22"/>
      <c r="E629" s="22"/>
      <c r="F629" s="22"/>
      <c r="G629" s="34" t="e">
        <f t="shared" si="62"/>
        <v>#DIV/0!</v>
      </c>
      <c r="H629" s="218" t="e">
        <f t="shared" si="63"/>
        <v>#DIV/0!</v>
      </c>
    </row>
    <row r="630" spans="1:8" ht="15">
      <c r="A630" s="20">
        <v>3237</v>
      </c>
      <c r="B630" s="21" t="s">
        <v>132</v>
      </c>
      <c r="C630" s="104">
        <v>0</v>
      </c>
      <c r="D630" s="22"/>
      <c r="E630" s="22"/>
      <c r="F630" s="22"/>
      <c r="G630" s="34" t="e">
        <f t="shared" si="62"/>
        <v>#DIV/0!</v>
      </c>
      <c r="H630" s="218" t="e">
        <f t="shared" si="63"/>
        <v>#DIV/0!</v>
      </c>
    </row>
    <row r="631" spans="1:8" ht="15">
      <c r="A631" s="20">
        <v>3238</v>
      </c>
      <c r="B631" s="21" t="s">
        <v>97</v>
      </c>
      <c r="C631" s="104">
        <v>0</v>
      </c>
      <c r="D631" s="22"/>
      <c r="E631" s="22"/>
      <c r="F631" s="22"/>
      <c r="G631" s="34" t="e">
        <f t="shared" si="62"/>
        <v>#DIV/0!</v>
      </c>
      <c r="H631" s="218" t="e">
        <f t="shared" si="63"/>
        <v>#DIV/0!</v>
      </c>
    </row>
    <row r="632" spans="1:8" ht="15">
      <c r="A632" s="262" t="s">
        <v>98</v>
      </c>
      <c r="B632" s="101" t="s">
        <v>17</v>
      </c>
      <c r="C632" s="104">
        <v>0</v>
      </c>
      <c r="D632" s="22"/>
      <c r="E632" s="22"/>
      <c r="F632" s="22"/>
      <c r="G632" s="34" t="e">
        <f t="shared" si="62"/>
        <v>#DIV/0!</v>
      </c>
      <c r="H632" s="218"/>
    </row>
    <row r="633" spans="1:8" ht="15">
      <c r="A633" s="287">
        <v>329</v>
      </c>
      <c r="B633" s="280" t="s">
        <v>18</v>
      </c>
      <c r="C633" s="291">
        <f>SUM(C634:C638)</f>
        <v>0</v>
      </c>
      <c r="D633" s="291">
        <f>SUM(D635:D638)</f>
        <v>0</v>
      </c>
      <c r="E633" s="291">
        <f>SUM(E635:E638)</f>
        <v>0</v>
      </c>
      <c r="F633" s="291">
        <f>SUM(F635:F638)</f>
        <v>0</v>
      </c>
      <c r="G633" s="135" t="e">
        <f t="shared" si="62"/>
        <v>#DIV/0!</v>
      </c>
      <c r="H633" s="243" t="e">
        <f>F633/E633*100</f>
        <v>#DIV/0!</v>
      </c>
    </row>
    <row r="634" spans="1:8" ht="15">
      <c r="A634" s="262">
        <v>3292</v>
      </c>
      <c r="B634" s="101" t="s">
        <v>179</v>
      </c>
      <c r="C634" s="292">
        <v>0</v>
      </c>
      <c r="D634" s="292"/>
      <c r="E634" s="292"/>
      <c r="F634" s="292"/>
      <c r="G634" s="34" t="e">
        <f aca="true" t="shared" si="64" ref="G634:G646">F634/C634*100</f>
        <v>#DIV/0!</v>
      </c>
      <c r="H634" s="218" t="e">
        <f aca="true" t="shared" si="65" ref="H634:H646">F634/E634*100</f>
        <v>#DIV/0!</v>
      </c>
    </row>
    <row r="635" spans="1:8" ht="15">
      <c r="A635" s="20">
        <v>3293</v>
      </c>
      <c r="B635" s="21" t="s">
        <v>102</v>
      </c>
      <c r="C635" s="104">
        <v>0</v>
      </c>
      <c r="D635" s="22"/>
      <c r="E635" s="22"/>
      <c r="F635" s="22"/>
      <c r="G635" s="34" t="e">
        <f t="shared" si="64"/>
        <v>#DIV/0!</v>
      </c>
      <c r="H635" s="218" t="e">
        <f t="shared" si="65"/>
        <v>#DIV/0!</v>
      </c>
    </row>
    <row r="636" spans="1:8" ht="15">
      <c r="A636" s="20">
        <v>3294</v>
      </c>
      <c r="B636" s="21" t="s">
        <v>133</v>
      </c>
      <c r="C636" s="104">
        <v>0</v>
      </c>
      <c r="D636" s="22"/>
      <c r="E636" s="22"/>
      <c r="F636" s="22"/>
      <c r="G636" s="34" t="e">
        <f t="shared" si="64"/>
        <v>#DIV/0!</v>
      </c>
      <c r="H636" s="218" t="e">
        <f t="shared" si="65"/>
        <v>#DIV/0!</v>
      </c>
    </row>
    <row r="637" spans="1:8" ht="15">
      <c r="A637" s="20">
        <v>3295</v>
      </c>
      <c r="B637" s="21" t="s">
        <v>103</v>
      </c>
      <c r="C637" s="104">
        <v>0</v>
      </c>
      <c r="D637" s="22"/>
      <c r="E637" s="22"/>
      <c r="F637" s="22"/>
      <c r="G637" s="34" t="e">
        <f t="shared" si="64"/>
        <v>#DIV/0!</v>
      </c>
      <c r="H637" s="218" t="e">
        <f t="shared" si="65"/>
        <v>#DIV/0!</v>
      </c>
    </row>
    <row r="638" spans="1:8" ht="15">
      <c r="A638" s="20">
        <v>3299</v>
      </c>
      <c r="B638" s="21" t="s">
        <v>18</v>
      </c>
      <c r="C638" s="104">
        <v>0</v>
      </c>
      <c r="D638" s="22"/>
      <c r="E638" s="22"/>
      <c r="F638" s="22"/>
      <c r="G638" s="34" t="e">
        <f t="shared" si="64"/>
        <v>#DIV/0!</v>
      </c>
      <c r="H638" s="218" t="e">
        <f t="shared" si="65"/>
        <v>#DIV/0!</v>
      </c>
    </row>
    <row r="639" spans="1:8" ht="15">
      <c r="A639" s="185">
        <v>34</v>
      </c>
      <c r="B639" s="186" t="s">
        <v>19</v>
      </c>
      <c r="C639" s="294">
        <f>SUM(C640)</f>
        <v>0</v>
      </c>
      <c r="D639" s="294">
        <f>SUM(D640)</f>
        <v>0</v>
      </c>
      <c r="E639" s="294">
        <f>SUM(E640)</f>
        <v>0</v>
      </c>
      <c r="F639" s="294">
        <f>SUM(F640)</f>
        <v>0</v>
      </c>
      <c r="G639" s="131" t="e">
        <f t="shared" si="64"/>
        <v>#DIV/0!</v>
      </c>
      <c r="H639" s="286" t="e">
        <f t="shared" si="65"/>
        <v>#DIV/0!</v>
      </c>
    </row>
    <row r="640" spans="1:8" ht="15">
      <c r="A640" s="287">
        <v>343</v>
      </c>
      <c r="B640" s="280" t="s">
        <v>20</v>
      </c>
      <c r="C640" s="291">
        <f>SUM(C641,C642)</f>
        <v>0</v>
      </c>
      <c r="D640" s="291">
        <f>SUM(D641,D642)</f>
        <v>0</v>
      </c>
      <c r="E640" s="291">
        <f>SUM(E641,E642)</f>
        <v>0</v>
      </c>
      <c r="F640" s="291">
        <f>SUM(F641,F642)</f>
        <v>0</v>
      </c>
      <c r="G640" s="135" t="e">
        <f t="shared" si="64"/>
        <v>#DIV/0!</v>
      </c>
      <c r="H640" s="243" t="e">
        <f t="shared" si="65"/>
        <v>#DIV/0!</v>
      </c>
    </row>
    <row r="641" spans="1:8" ht="15">
      <c r="A641" s="20">
        <v>3431</v>
      </c>
      <c r="B641" s="21" t="s">
        <v>106</v>
      </c>
      <c r="C641" s="104">
        <v>0</v>
      </c>
      <c r="D641" s="22"/>
      <c r="E641" s="22"/>
      <c r="F641" s="22"/>
      <c r="G641" s="34" t="e">
        <f t="shared" si="64"/>
        <v>#DIV/0!</v>
      </c>
      <c r="H641" s="218" t="e">
        <f t="shared" si="65"/>
        <v>#DIV/0!</v>
      </c>
    </row>
    <row r="642" spans="1:8" ht="15">
      <c r="A642" s="20">
        <v>3433</v>
      </c>
      <c r="B642" s="21" t="s">
        <v>140</v>
      </c>
      <c r="C642" s="104"/>
      <c r="D642" s="22"/>
      <c r="E642" s="22"/>
      <c r="F642" s="22"/>
      <c r="G642" s="34" t="e">
        <f t="shared" si="64"/>
        <v>#DIV/0!</v>
      </c>
      <c r="H642" s="218" t="e">
        <f t="shared" si="65"/>
        <v>#DIV/0!</v>
      </c>
    </row>
    <row r="643" spans="1:8" ht="15">
      <c r="A643" s="185">
        <v>42</v>
      </c>
      <c r="B643" s="186" t="s">
        <v>156</v>
      </c>
      <c r="C643" s="294">
        <f>SUM(C644)</f>
        <v>0</v>
      </c>
      <c r="D643" s="294">
        <f aca="true" t="shared" si="66" ref="D643:F644">SUM(D644)</f>
        <v>0</v>
      </c>
      <c r="E643" s="294">
        <f t="shared" si="66"/>
        <v>0</v>
      </c>
      <c r="F643" s="294">
        <f t="shared" si="66"/>
        <v>0</v>
      </c>
      <c r="G643" s="131" t="e">
        <f t="shared" si="64"/>
        <v>#DIV/0!</v>
      </c>
      <c r="H643" s="286" t="e">
        <f t="shared" si="65"/>
        <v>#DIV/0!</v>
      </c>
    </row>
    <row r="644" spans="1:8" ht="15">
      <c r="A644" s="287">
        <v>424</v>
      </c>
      <c r="B644" s="280" t="s">
        <v>157</v>
      </c>
      <c r="C644" s="291">
        <f>SUM(C645)</f>
        <v>0</v>
      </c>
      <c r="D644" s="291">
        <f t="shared" si="66"/>
        <v>0</v>
      </c>
      <c r="E644" s="291">
        <f t="shared" si="66"/>
        <v>0</v>
      </c>
      <c r="F644" s="291">
        <f t="shared" si="66"/>
        <v>0</v>
      </c>
      <c r="G644" s="135" t="e">
        <f t="shared" si="64"/>
        <v>#DIV/0!</v>
      </c>
      <c r="H644" s="243" t="e">
        <f t="shared" si="65"/>
        <v>#DIV/0!</v>
      </c>
    </row>
    <row r="645" spans="1:8" ht="15">
      <c r="A645" s="288">
        <v>4241</v>
      </c>
      <c r="B645" s="199" t="s">
        <v>157</v>
      </c>
      <c r="C645" s="289"/>
      <c r="D645" s="198"/>
      <c r="E645" s="198"/>
      <c r="F645" s="198"/>
      <c r="G645" s="236" t="e">
        <f t="shared" si="64"/>
        <v>#DIV/0!</v>
      </c>
      <c r="H645" s="237" t="e">
        <f t="shared" si="65"/>
        <v>#DIV/0!</v>
      </c>
    </row>
    <row r="646" spans="1:8" ht="15">
      <c r="A646" s="535" t="s">
        <v>6</v>
      </c>
      <c r="B646" s="536"/>
      <c r="C646" s="290">
        <f>SUM(C601,C611,C639,C643)</f>
        <v>213236.11999999997</v>
      </c>
      <c r="D646" s="290">
        <f>SUM(D601,D611,D639,D643)</f>
        <v>383129.29999999993</v>
      </c>
      <c r="E646" s="290">
        <f>SUM(E601,E611,E639,E643)</f>
        <v>383129.29999999993</v>
      </c>
      <c r="F646" s="290">
        <f>SUM(F601,F611,F639,F643)</f>
        <v>209609.41</v>
      </c>
      <c r="G646" s="164">
        <f t="shared" si="64"/>
        <v>98.29920465632185</v>
      </c>
      <c r="H646" s="165">
        <f t="shared" si="65"/>
        <v>54.70983555682116</v>
      </c>
    </row>
    <row r="647" spans="1:8" ht="19.5">
      <c r="A647" s="59"/>
      <c r="B647" s="59"/>
      <c r="C647" s="59"/>
      <c r="D647" s="59"/>
      <c r="E647" s="59"/>
      <c r="F647" s="59"/>
      <c r="G647" s="59"/>
      <c r="H647" s="59"/>
    </row>
    <row r="648" spans="1:8" ht="19.5" customHeight="1">
      <c r="A648" s="537" t="s">
        <v>207</v>
      </c>
      <c r="B648" s="537"/>
      <c r="C648" s="537"/>
      <c r="D648" s="78"/>
      <c r="E648" s="59"/>
      <c r="F648" s="59"/>
      <c r="G648" s="59"/>
      <c r="H648" s="59"/>
    </row>
    <row r="649" spans="1:8" ht="19.5" customHeight="1">
      <c r="A649" s="532" t="s">
        <v>205</v>
      </c>
      <c r="B649" s="532"/>
      <c r="C649" s="532"/>
      <c r="D649" s="532"/>
      <c r="E649" s="59"/>
      <c r="F649" s="59"/>
      <c r="G649" s="59"/>
      <c r="H649" s="59"/>
    </row>
    <row r="650" spans="1:8" ht="19.5">
      <c r="A650" s="59"/>
      <c r="B650" s="59"/>
      <c r="C650" s="59"/>
      <c r="D650" s="59"/>
      <c r="E650" s="59"/>
      <c r="F650" s="59"/>
      <c r="G650" s="59"/>
      <c r="H650" s="59"/>
    </row>
    <row r="651" spans="1:8" ht="20.25" customHeight="1">
      <c r="A651" s="171" t="s">
        <v>76</v>
      </c>
      <c r="B651" s="175"/>
      <c r="C651" s="194"/>
      <c r="D651" s="194"/>
      <c r="E651" s="59"/>
      <c r="F651" s="59"/>
      <c r="G651" s="59"/>
      <c r="H651" s="59"/>
    </row>
    <row r="652" spans="1:8" ht="20.25" customHeight="1">
      <c r="A652" s="518" t="s">
        <v>74</v>
      </c>
      <c r="B652" s="520" t="s">
        <v>3</v>
      </c>
      <c r="C652" s="520" t="s">
        <v>227</v>
      </c>
      <c r="D652" s="514" t="s">
        <v>228</v>
      </c>
      <c r="E652" s="514" t="s">
        <v>229</v>
      </c>
      <c r="F652" s="514" t="s">
        <v>230</v>
      </c>
      <c r="G652" s="514" t="s">
        <v>71</v>
      </c>
      <c r="H652" s="514" t="s">
        <v>71</v>
      </c>
    </row>
    <row r="653" spans="1:8" ht="20.25" customHeight="1">
      <c r="A653" s="519"/>
      <c r="B653" s="521"/>
      <c r="C653" s="521"/>
      <c r="D653" s="515"/>
      <c r="E653" s="515"/>
      <c r="F653" s="515"/>
      <c r="G653" s="515"/>
      <c r="H653" s="515"/>
    </row>
    <row r="654" spans="1:8" ht="20.25" customHeight="1">
      <c r="A654" s="533">
        <v>1</v>
      </c>
      <c r="B654" s="534"/>
      <c r="C654" s="90">
        <v>2</v>
      </c>
      <c r="D654" s="91">
        <v>3</v>
      </c>
      <c r="E654" s="91">
        <v>4</v>
      </c>
      <c r="F654" s="329">
        <v>5</v>
      </c>
      <c r="G654" s="91" t="s">
        <v>72</v>
      </c>
      <c r="H654" s="91" t="s">
        <v>73</v>
      </c>
    </row>
    <row r="655" spans="1:8" ht="20.25" customHeight="1">
      <c r="A655" s="295">
        <v>31</v>
      </c>
      <c r="B655" s="296" t="s">
        <v>7</v>
      </c>
      <c r="C655" s="328">
        <f>SUM(C656,C660,C662)</f>
        <v>86064.41</v>
      </c>
      <c r="D655" s="297">
        <f>SUM(D656,D660,D662)</f>
        <v>153486.63</v>
      </c>
      <c r="E655" s="297">
        <f>SUM(E656,E660,E662)</f>
        <v>153486.63</v>
      </c>
      <c r="F655" s="297">
        <f>SUM(F656,F660,F662)</f>
        <v>60657.31</v>
      </c>
      <c r="G655" s="284">
        <f>F655/C655*100</f>
        <v>70.47897034325803</v>
      </c>
      <c r="H655" s="285">
        <f>F655/E655*100</f>
        <v>39.51960506266897</v>
      </c>
    </row>
    <row r="656" spans="1:8" ht="20.25" customHeight="1">
      <c r="A656" s="267">
        <v>311</v>
      </c>
      <c r="B656" s="139" t="s">
        <v>8</v>
      </c>
      <c r="C656" s="140">
        <f>SUM(C657:C659)</f>
        <v>73875</v>
      </c>
      <c r="D656" s="140">
        <f>SUM(D657:D659)</f>
        <v>123163.94</v>
      </c>
      <c r="E656" s="140">
        <f>SUM(E657:E659)</f>
        <v>123163.94</v>
      </c>
      <c r="F656" s="140">
        <f>SUM(F657:F659)</f>
        <v>52066.32</v>
      </c>
      <c r="G656" s="140">
        <f aca="true" t="shared" si="67" ref="G656:G670">F656/C656*100</f>
        <v>70.47894416243655</v>
      </c>
      <c r="H656" s="310">
        <f aca="true" t="shared" si="68" ref="H656:H670">F656/E656*100</f>
        <v>42.273996755868644</v>
      </c>
    </row>
    <row r="657" spans="1:8" ht="20.25" customHeight="1">
      <c r="A657" s="262">
        <v>3111</v>
      </c>
      <c r="B657" s="21" t="s">
        <v>78</v>
      </c>
      <c r="C657" s="93">
        <v>73875</v>
      </c>
      <c r="D657" s="93">
        <f>E657</f>
        <v>123163.94</v>
      </c>
      <c r="E657" s="93">
        <v>123163.94</v>
      </c>
      <c r="F657" s="93">
        <v>52066.32</v>
      </c>
      <c r="G657" s="293">
        <f t="shared" si="67"/>
        <v>70.47894416243655</v>
      </c>
      <c r="H657" s="298">
        <f t="shared" si="68"/>
        <v>42.273996755868644</v>
      </c>
    </row>
    <row r="658" spans="1:8" ht="20.25" customHeight="1">
      <c r="A658" s="262">
        <v>3113</v>
      </c>
      <c r="B658" s="21" t="s">
        <v>180</v>
      </c>
      <c r="C658" s="93"/>
      <c r="D658" s="93"/>
      <c r="E658" s="93"/>
      <c r="F658" s="93"/>
      <c r="G658" s="293" t="e">
        <f t="shared" si="67"/>
        <v>#DIV/0!</v>
      </c>
      <c r="H658" s="298" t="e">
        <f t="shared" si="68"/>
        <v>#DIV/0!</v>
      </c>
    </row>
    <row r="659" spans="1:8" ht="20.25" customHeight="1">
      <c r="A659" s="262">
        <v>3114</v>
      </c>
      <c r="B659" s="21" t="s">
        <v>181</v>
      </c>
      <c r="C659" s="93">
        <v>0</v>
      </c>
      <c r="D659" s="93"/>
      <c r="E659" s="93"/>
      <c r="F659" s="93"/>
      <c r="G659" s="293" t="e">
        <f t="shared" si="67"/>
        <v>#DIV/0!</v>
      </c>
      <c r="H659" s="298" t="e">
        <f t="shared" si="68"/>
        <v>#DIV/0!</v>
      </c>
    </row>
    <row r="660" spans="1:8" ht="20.25" customHeight="1">
      <c r="A660" s="267">
        <v>312</v>
      </c>
      <c r="B660" s="139" t="s">
        <v>9</v>
      </c>
      <c r="C660" s="140">
        <f>SUM(C661)</f>
        <v>0</v>
      </c>
      <c r="D660" s="140">
        <f>SUM(D661)</f>
        <v>10000</v>
      </c>
      <c r="E660" s="140">
        <f>SUM(E661)</f>
        <v>10000</v>
      </c>
      <c r="F660" s="140">
        <f>SUM(F661)</f>
        <v>0</v>
      </c>
      <c r="G660" s="140" t="e">
        <f t="shared" si="67"/>
        <v>#DIV/0!</v>
      </c>
      <c r="H660" s="310">
        <f t="shared" si="68"/>
        <v>0</v>
      </c>
    </row>
    <row r="661" spans="1:8" ht="20.25" customHeight="1">
      <c r="A661" s="262" t="s">
        <v>89</v>
      </c>
      <c r="B661" s="101" t="s">
        <v>9</v>
      </c>
      <c r="C661" s="93"/>
      <c r="D661" s="93">
        <f>E661</f>
        <v>10000</v>
      </c>
      <c r="E661" s="93">
        <v>10000</v>
      </c>
      <c r="F661" s="93"/>
      <c r="G661" s="293" t="e">
        <f t="shared" si="67"/>
        <v>#DIV/0!</v>
      </c>
      <c r="H661" s="298">
        <f t="shared" si="68"/>
        <v>0</v>
      </c>
    </row>
    <row r="662" spans="1:8" ht="20.25" customHeight="1">
      <c r="A662" s="267">
        <v>313</v>
      </c>
      <c r="B662" s="139" t="s">
        <v>10</v>
      </c>
      <c r="C662" s="140">
        <f>SUM(C663:C664)</f>
        <v>12189.41</v>
      </c>
      <c r="D662" s="140">
        <f>SUM(D663:D664)</f>
        <v>20322.69</v>
      </c>
      <c r="E662" s="140">
        <f>SUM(E663:E664)</f>
        <v>20322.69</v>
      </c>
      <c r="F662" s="140">
        <f>SUM(F663:F664)</f>
        <v>8590.99</v>
      </c>
      <c r="G662" s="140">
        <f t="shared" si="67"/>
        <v>70.47912901444778</v>
      </c>
      <c r="H662" s="310">
        <f t="shared" si="68"/>
        <v>42.27289792837464</v>
      </c>
    </row>
    <row r="663" spans="1:8" ht="20.25" customHeight="1">
      <c r="A663" s="262">
        <v>3132</v>
      </c>
      <c r="B663" s="101" t="s">
        <v>79</v>
      </c>
      <c r="C663" s="93">
        <v>12189.41</v>
      </c>
      <c r="D663" s="93">
        <f>E663</f>
        <v>20322.69</v>
      </c>
      <c r="E663" s="93">
        <v>20322.69</v>
      </c>
      <c r="F663" s="93">
        <v>8590.99</v>
      </c>
      <c r="G663" s="293">
        <f t="shared" si="67"/>
        <v>70.47912901444778</v>
      </c>
      <c r="H663" s="298">
        <f t="shared" si="68"/>
        <v>42.27289792837464</v>
      </c>
    </row>
    <row r="664" spans="1:8" ht="20.25" customHeight="1">
      <c r="A664" s="262">
        <v>3133</v>
      </c>
      <c r="B664" s="101" t="s">
        <v>80</v>
      </c>
      <c r="C664" s="93">
        <v>0</v>
      </c>
      <c r="D664" s="93"/>
      <c r="E664" s="93"/>
      <c r="F664" s="93"/>
      <c r="G664" s="293" t="e">
        <f t="shared" si="67"/>
        <v>#DIV/0!</v>
      </c>
      <c r="H664" s="298" t="e">
        <f t="shared" si="68"/>
        <v>#DIV/0!</v>
      </c>
    </row>
    <row r="665" spans="1:8" ht="20.25" customHeight="1">
      <c r="A665" s="168">
        <v>32</v>
      </c>
      <c r="B665" s="151" t="s">
        <v>11</v>
      </c>
      <c r="C665" s="131">
        <f>C666+C668</f>
        <v>6985.87</v>
      </c>
      <c r="D665" s="131">
        <f>D666+D668</f>
        <v>19324.89</v>
      </c>
      <c r="E665" s="131">
        <f>E666+E668</f>
        <v>19324.89</v>
      </c>
      <c r="F665" s="131">
        <f>F666+F668</f>
        <v>5641.45</v>
      </c>
      <c r="G665" s="131">
        <f t="shared" si="67"/>
        <v>80.75515290149974</v>
      </c>
      <c r="H665" s="286">
        <f t="shared" si="68"/>
        <v>29.19266293365706</v>
      </c>
    </row>
    <row r="666" spans="1:8" ht="20.25" customHeight="1">
      <c r="A666" s="169">
        <v>321</v>
      </c>
      <c r="B666" s="137" t="s">
        <v>12</v>
      </c>
      <c r="C666" s="268">
        <f>C667</f>
        <v>6985.87</v>
      </c>
      <c r="D666" s="275">
        <f>D667</f>
        <v>19324.89</v>
      </c>
      <c r="E666" s="268">
        <f>E667</f>
        <v>19324.89</v>
      </c>
      <c r="F666" s="268">
        <f>F667</f>
        <v>5641.45</v>
      </c>
      <c r="G666" s="140">
        <f t="shared" si="67"/>
        <v>80.75515290149974</v>
      </c>
      <c r="H666" s="310">
        <f t="shared" si="68"/>
        <v>29.19266293365706</v>
      </c>
    </row>
    <row r="667" spans="1:8" ht="26.25" customHeight="1">
      <c r="A667" s="20">
        <v>3212</v>
      </c>
      <c r="B667" s="101" t="s">
        <v>13</v>
      </c>
      <c r="C667" s="476">
        <v>6985.87</v>
      </c>
      <c r="D667" s="477">
        <f>E667</f>
        <v>19324.89</v>
      </c>
      <c r="E667" s="476">
        <v>19324.89</v>
      </c>
      <c r="F667" s="476">
        <v>5641.45</v>
      </c>
      <c r="G667" s="293">
        <f t="shared" si="67"/>
        <v>80.75515290149974</v>
      </c>
      <c r="H667" s="298">
        <f t="shared" si="68"/>
        <v>29.19266293365706</v>
      </c>
    </row>
    <row r="668" spans="1:8" ht="26.25" customHeight="1">
      <c r="A668" s="267">
        <v>323</v>
      </c>
      <c r="B668" s="139" t="s">
        <v>16</v>
      </c>
      <c r="C668" s="268">
        <f>SUM(C669)</f>
        <v>0</v>
      </c>
      <c r="D668" s="275">
        <f>SUM(D669)</f>
        <v>0</v>
      </c>
      <c r="E668" s="268">
        <f>SUM(E669)</f>
        <v>0</v>
      </c>
      <c r="F668" s="268">
        <f>SUM(F669)</f>
        <v>0</v>
      </c>
      <c r="G668" s="135" t="e">
        <f t="shared" si="67"/>
        <v>#DIV/0!</v>
      </c>
      <c r="H668" s="243" t="e">
        <f t="shared" si="68"/>
        <v>#DIV/0!</v>
      </c>
    </row>
    <row r="669" spans="1:8" ht="26.25" customHeight="1">
      <c r="A669" s="312">
        <v>3237</v>
      </c>
      <c r="B669" s="313" t="s">
        <v>132</v>
      </c>
      <c r="C669" s="478"/>
      <c r="D669" s="479"/>
      <c r="E669" s="478"/>
      <c r="F669" s="478"/>
      <c r="G669" s="330" t="e">
        <f t="shared" si="67"/>
        <v>#DIV/0!</v>
      </c>
      <c r="H669" s="331" t="e">
        <f t="shared" si="68"/>
        <v>#DIV/0!</v>
      </c>
    </row>
    <row r="670" spans="1:8" ht="20.25" customHeight="1">
      <c r="A670" s="535" t="s">
        <v>6</v>
      </c>
      <c r="B670" s="536"/>
      <c r="C670" s="290">
        <f>C655+C665</f>
        <v>93050.28</v>
      </c>
      <c r="D670" s="290">
        <f>D655+D665</f>
        <v>172811.52000000002</v>
      </c>
      <c r="E670" s="290">
        <f>E655+E665</f>
        <v>172811.52000000002</v>
      </c>
      <c r="F670" s="290">
        <f>F655+F665</f>
        <v>66298.76</v>
      </c>
      <c r="G670" s="290">
        <f t="shared" si="67"/>
        <v>71.25046802653361</v>
      </c>
      <c r="H670" s="290">
        <f t="shared" si="68"/>
        <v>38.36478031094222</v>
      </c>
    </row>
    <row r="671" spans="1:8" ht="20.25" customHeight="1">
      <c r="A671" s="59"/>
      <c r="B671" s="59"/>
      <c r="C671" s="59"/>
      <c r="D671" s="59"/>
      <c r="E671" s="59"/>
      <c r="F671" s="59"/>
      <c r="G671" s="59"/>
      <c r="H671" s="59"/>
    </row>
    <row r="672" spans="1:8" ht="20.25" customHeight="1">
      <c r="A672" s="537" t="s">
        <v>208</v>
      </c>
      <c r="B672" s="537"/>
      <c r="C672" s="537"/>
      <c r="D672" s="78"/>
      <c r="E672" s="59"/>
      <c r="F672" s="59"/>
      <c r="G672" s="59"/>
      <c r="H672" s="59"/>
    </row>
    <row r="673" spans="1:8" ht="20.25" customHeight="1">
      <c r="A673" s="532" t="s">
        <v>205</v>
      </c>
      <c r="B673" s="532"/>
      <c r="C673" s="532"/>
      <c r="D673" s="532"/>
      <c r="E673" s="59"/>
      <c r="F673" s="59"/>
      <c r="G673" s="59"/>
      <c r="H673" s="59"/>
    </row>
    <row r="674" spans="1:8" ht="20.25" customHeight="1">
      <c r="A674" s="59"/>
      <c r="B674" s="59"/>
      <c r="C674" s="59"/>
      <c r="D674" s="59"/>
      <c r="E674" s="59"/>
      <c r="F674" s="59"/>
      <c r="G674" s="59"/>
      <c r="H674" s="59"/>
    </row>
    <row r="675" spans="1:8" ht="20.25" customHeight="1">
      <c r="A675" s="171" t="s">
        <v>76</v>
      </c>
      <c r="B675" s="175"/>
      <c r="C675" s="194"/>
      <c r="D675" s="194"/>
      <c r="E675" s="59"/>
      <c r="F675" s="59"/>
      <c r="G675" s="59"/>
      <c r="H675" s="59"/>
    </row>
    <row r="676" spans="1:8" ht="20.25" customHeight="1">
      <c r="A676" s="518" t="s">
        <v>74</v>
      </c>
      <c r="B676" s="520" t="s">
        <v>3</v>
      </c>
      <c r="C676" s="520" t="s">
        <v>227</v>
      </c>
      <c r="D676" s="514" t="s">
        <v>228</v>
      </c>
      <c r="E676" s="514" t="s">
        <v>229</v>
      </c>
      <c r="F676" s="514" t="s">
        <v>230</v>
      </c>
      <c r="G676" s="514" t="s">
        <v>71</v>
      </c>
      <c r="H676" s="514" t="s">
        <v>71</v>
      </c>
    </row>
    <row r="677" spans="1:8" ht="20.25" customHeight="1">
      <c r="A677" s="519"/>
      <c r="B677" s="521"/>
      <c r="C677" s="521"/>
      <c r="D677" s="515"/>
      <c r="E677" s="515"/>
      <c r="F677" s="515"/>
      <c r="G677" s="515"/>
      <c r="H677" s="515"/>
    </row>
    <row r="678" spans="1:8" ht="20.25" customHeight="1">
      <c r="A678" s="533">
        <v>1</v>
      </c>
      <c r="B678" s="534"/>
      <c r="C678" s="90">
        <v>2</v>
      </c>
      <c r="D678" s="91">
        <v>3</v>
      </c>
      <c r="E678" s="91">
        <v>4</v>
      </c>
      <c r="F678" s="91">
        <v>5</v>
      </c>
      <c r="G678" s="91" t="s">
        <v>72</v>
      </c>
      <c r="H678" s="91" t="s">
        <v>73</v>
      </c>
    </row>
    <row r="679" spans="1:8" ht="20.25" customHeight="1">
      <c r="A679" s="295">
        <v>31</v>
      </c>
      <c r="B679" s="296" t="s">
        <v>7</v>
      </c>
      <c r="C679" s="297">
        <f>SUM(C680,C684,C686)</f>
        <v>0</v>
      </c>
      <c r="D679" s="297">
        <f>SUM(D680,D684,D686)</f>
        <v>0</v>
      </c>
      <c r="E679" s="297">
        <f>SUM(E680,E684,E686)</f>
        <v>0</v>
      </c>
      <c r="F679" s="297">
        <f>SUM(F680,F684,F686)</f>
        <v>0</v>
      </c>
      <c r="G679" s="284" t="e">
        <f>F679/C679*100</f>
        <v>#DIV/0!</v>
      </c>
      <c r="H679" s="285" t="e">
        <f>F679/E679*100</f>
        <v>#DIV/0!</v>
      </c>
    </row>
    <row r="680" spans="1:8" ht="20.25" customHeight="1">
      <c r="A680" s="267">
        <v>311</v>
      </c>
      <c r="B680" s="139" t="s">
        <v>8</v>
      </c>
      <c r="C680" s="140">
        <f>SUM(C681:C683)</f>
        <v>0</v>
      </c>
      <c r="D680" s="140">
        <f>SUM(D681:D683)</f>
        <v>0</v>
      </c>
      <c r="E680" s="140">
        <f>SUM(E681:E683)</f>
        <v>0</v>
      </c>
      <c r="F680" s="140">
        <f>SUM(F681:F683)</f>
        <v>0</v>
      </c>
      <c r="G680" s="135" t="e">
        <f>F680/C680*100</f>
        <v>#DIV/0!</v>
      </c>
      <c r="H680" s="243" t="e">
        <f>F680/E680*100</f>
        <v>#DIV/0!</v>
      </c>
    </row>
    <row r="681" spans="1:8" ht="20.25" customHeight="1">
      <c r="A681" s="262">
        <v>3111</v>
      </c>
      <c r="B681" s="21" t="s">
        <v>78</v>
      </c>
      <c r="C681" s="93">
        <v>0</v>
      </c>
      <c r="D681" s="93"/>
      <c r="E681" s="93"/>
      <c r="F681" s="93"/>
      <c r="G681" s="34" t="e">
        <f>F681/C681*100</f>
        <v>#DIV/0!</v>
      </c>
      <c r="H681" s="218" t="e">
        <f>F681/E681*100</f>
        <v>#DIV/0!</v>
      </c>
    </row>
    <row r="682" spans="1:8" ht="20.25" customHeight="1">
      <c r="A682" s="262">
        <v>3113</v>
      </c>
      <c r="B682" s="21" t="s">
        <v>180</v>
      </c>
      <c r="C682" s="93">
        <v>0</v>
      </c>
      <c r="D682" s="93"/>
      <c r="E682" s="93"/>
      <c r="F682" s="93"/>
      <c r="G682" s="34" t="e">
        <f>F682/C682*100</f>
        <v>#DIV/0!</v>
      </c>
      <c r="H682" s="218" t="e">
        <f>F682/E682*100</f>
        <v>#DIV/0!</v>
      </c>
    </row>
    <row r="683" spans="1:8" ht="20.25" customHeight="1">
      <c r="A683" s="262">
        <v>3114</v>
      </c>
      <c r="B683" s="21" t="s">
        <v>181</v>
      </c>
      <c r="C683" s="93">
        <v>0</v>
      </c>
      <c r="D683" s="93"/>
      <c r="E683" s="93"/>
      <c r="F683" s="93"/>
      <c r="G683" s="34" t="e">
        <f>F683/C683*100</f>
        <v>#DIV/0!</v>
      </c>
      <c r="H683" s="218" t="e">
        <f>F683/E683*100</f>
        <v>#DIV/0!</v>
      </c>
    </row>
    <row r="684" spans="1:8" ht="20.25" customHeight="1">
      <c r="A684" s="267">
        <v>312</v>
      </c>
      <c r="B684" s="139" t="s">
        <v>9</v>
      </c>
      <c r="C684" s="140">
        <f>SUM(C685)</f>
        <v>0</v>
      </c>
      <c r="D684" s="140">
        <f>SUM(D685)</f>
        <v>0</v>
      </c>
      <c r="E684" s="140">
        <f>SUM(E685)</f>
        <v>0</v>
      </c>
      <c r="F684" s="140">
        <f>SUM(F685)</f>
        <v>0</v>
      </c>
      <c r="G684" s="135" t="e">
        <f aca="true" t="shared" si="69" ref="G684:G692">F684/C684*100</f>
        <v>#DIV/0!</v>
      </c>
      <c r="H684" s="243" t="e">
        <f aca="true" t="shared" si="70" ref="H684:H692">F684/E684*100</f>
        <v>#DIV/0!</v>
      </c>
    </row>
    <row r="685" spans="1:8" ht="20.25" customHeight="1">
      <c r="A685" s="262" t="s">
        <v>89</v>
      </c>
      <c r="B685" s="101" t="s">
        <v>9</v>
      </c>
      <c r="C685" s="93">
        <v>0</v>
      </c>
      <c r="D685" s="93"/>
      <c r="E685" s="93"/>
      <c r="F685" s="93"/>
      <c r="G685" s="34" t="e">
        <f t="shared" si="69"/>
        <v>#DIV/0!</v>
      </c>
      <c r="H685" s="218" t="e">
        <f t="shared" si="70"/>
        <v>#DIV/0!</v>
      </c>
    </row>
    <row r="686" spans="1:8" ht="20.25" customHeight="1">
      <c r="A686" s="267">
        <v>313</v>
      </c>
      <c r="B686" s="139" t="s">
        <v>10</v>
      </c>
      <c r="C686" s="140">
        <f>SUM(C687:C688)</f>
        <v>0</v>
      </c>
      <c r="D686" s="140">
        <f>SUM(D687:D688)</f>
        <v>0</v>
      </c>
      <c r="E686" s="140">
        <f>SUM(E687:E688)</f>
        <v>0</v>
      </c>
      <c r="F686" s="140">
        <f>SUM(F687:F688)</f>
        <v>0</v>
      </c>
      <c r="G686" s="135" t="e">
        <f t="shared" si="69"/>
        <v>#DIV/0!</v>
      </c>
      <c r="H686" s="243" t="e">
        <f t="shared" si="70"/>
        <v>#DIV/0!</v>
      </c>
    </row>
    <row r="687" spans="1:8" ht="20.25" customHeight="1">
      <c r="A687" s="262">
        <v>3132</v>
      </c>
      <c r="B687" s="101" t="s">
        <v>79</v>
      </c>
      <c r="C687" s="93">
        <v>0</v>
      </c>
      <c r="D687" s="93"/>
      <c r="E687" s="93"/>
      <c r="F687" s="93"/>
      <c r="G687" s="34" t="e">
        <f t="shared" si="69"/>
        <v>#DIV/0!</v>
      </c>
      <c r="H687" s="218" t="e">
        <f t="shared" si="70"/>
        <v>#DIV/0!</v>
      </c>
    </row>
    <row r="688" spans="1:8" ht="20.25" customHeight="1">
      <c r="A688" s="262">
        <v>3133</v>
      </c>
      <c r="B688" s="101" t="s">
        <v>80</v>
      </c>
      <c r="C688" s="93">
        <v>0</v>
      </c>
      <c r="D688" s="93"/>
      <c r="E688" s="93"/>
      <c r="F688" s="93"/>
      <c r="G688" s="34" t="e">
        <f t="shared" si="69"/>
        <v>#DIV/0!</v>
      </c>
      <c r="H688" s="218" t="e">
        <f t="shared" si="70"/>
        <v>#DIV/0!</v>
      </c>
    </row>
    <row r="689" spans="1:8" ht="20.25" customHeight="1">
      <c r="A689" s="168">
        <v>32</v>
      </c>
      <c r="B689" s="151" t="s">
        <v>11</v>
      </c>
      <c r="C689" s="131">
        <f>SUM(C690,C695,C702,C713,C711)</f>
        <v>9745.57</v>
      </c>
      <c r="D689" s="131">
        <f>SUM(D690,D695,D702,D713)</f>
        <v>18378.39</v>
      </c>
      <c r="E689" s="131">
        <f>SUM(E690,E695,E702,E713)</f>
        <v>18378.39</v>
      </c>
      <c r="F689" s="131">
        <f>SUM(F690,F695,F702,F713)</f>
        <v>11886.37</v>
      </c>
      <c r="G689" s="131">
        <f t="shared" si="69"/>
        <v>121.96690393686569</v>
      </c>
      <c r="H689" s="286">
        <f t="shared" si="70"/>
        <v>64.67579586677616</v>
      </c>
    </row>
    <row r="690" spans="1:8" ht="20.25" customHeight="1">
      <c r="A690" s="169">
        <v>321</v>
      </c>
      <c r="B690" s="137" t="s">
        <v>12</v>
      </c>
      <c r="C690" s="170">
        <f>SUM(C691:C694)</f>
        <v>0</v>
      </c>
      <c r="D690" s="170">
        <f>SUM(D691:D694)</f>
        <v>0</v>
      </c>
      <c r="E690" s="170">
        <f>SUM(E691:E694)</f>
        <v>0</v>
      </c>
      <c r="F690" s="170">
        <f>SUM(F691:F694)</f>
        <v>0</v>
      </c>
      <c r="G690" s="135" t="e">
        <f t="shared" si="69"/>
        <v>#DIV/0!</v>
      </c>
      <c r="H690" s="243" t="e">
        <f t="shared" si="70"/>
        <v>#DIV/0!</v>
      </c>
    </row>
    <row r="691" spans="1:8" ht="20.25" customHeight="1">
      <c r="A691" s="20" t="s">
        <v>81</v>
      </c>
      <c r="B691" s="21" t="s">
        <v>82</v>
      </c>
      <c r="C691" s="104">
        <v>0</v>
      </c>
      <c r="D691" s="22"/>
      <c r="E691" s="22"/>
      <c r="F691" s="22"/>
      <c r="G691" s="34" t="e">
        <f t="shared" si="69"/>
        <v>#DIV/0!</v>
      </c>
      <c r="H691" s="218" t="e">
        <f t="shared" si="70"/>
        <v>#DIV/0!</v>
      </c>
    </row>
    <row r="692" spans="1:8" ht="20.25" customHeight="1">
      <c r="A692" s="20">
        <v>3212</v>
      </c>
      <c r="B692" s="101" t="s">
        <v>13</v>
      </c>
      <c r="C692" s="104">
        <v>0</v>
      </c>
      <c r="D692" s="22"/>
      <c r="E692" s="22"/>
      <c r="F692" s="22"/>
      <c r="G692" s="34" t="e">
        <f t="shared" si="69"/>
        <v>#DIV/0!</v>
      </c>
      <c r="H692" s="218" t="e">
        <f t="shared" si="70"/>
        <v>#DIV/0!</v>
      </c>
    </row>
    <row r="693" spans="1:8" ht="20.25" customHeight="1">
      <c r="A693" s="20">
        <v>3213</v>
      </c>
      <c r="B693" s="21" t="s">
        <v>125</v>
      </c>
      <c r="C693" s="104">
        <v>0</v>
      </c>
      <c r="D693" s="22"/>
      <c r="E693" s="22"/>
      <c r="F693" s="22"/>
      <c r="G693" s="34" t="e">
        <f aca="true" t="shared" si="71" ref="G693:G713">F693/C693*100</f>
        <v>#DIV/0!</v>
      </c>
      <c r="H693" s="218" t="e">
        <f aca="true" t="shared" si="72" ref="H693:H712">F693/E693*100</f>
        <v>#DIV/0!</v>
      </c>
    </row>
    <row r="694" spans="1:8" ht="20.25" customHeight="1">
      <c r="A694" s="20">
        <v>3214</v>
      </c>
      <c r="B694" s="21" t="s">
        <v>126</v>
      </c>
      <c r="C694" s="104">
        <v>0</v>
      </c>
      <c r="D694" s="22"/>
      <c r="E694" s="22"/>
      <c r="F694" s="22"/>
      <c r="G694" s="34" t="e">
        <f t="shared" si="71"/>
        <v>#DIV/0!</v>
      </c>
      <c r="H694" s="218" t="e">
        <f t="shared" si="72"/>
        <v>#DIV/0!</v>
      </c>
    </row>
    <row r="695" spans="1:8" ht="20.25" customHeight="1">
      <c r="A695" s="287">
        <v>322</v>
      </c>
      <c r="B695" s="280" t="s">
        <v>14</v>
      </c>
      <c r="C695" s="291">
        <f>SUM(C696:C701)</f>
        <v>4696.19</v>
      </c>
      <c r="D695" s="291">
        <f>SUM(D696:D701)</f>
        <v>4104.79</v>
      </c>
      <c r="E695" s="291">
        <f>SUM(E696:E701)</f>
        <v>4104.79</v>
      </c>
      <c r="F695" s="291">
        <f>SUM(F696:F701)</f>
        <v>1101.4</v>
      </c>
      <c r="G695" s="135">
        <f t="shared" si="71"/>
        <v>23.45305449736915</v>
      </c>
      <c r="H695" s="243">
        <f t="shared" si="72"/>
        <v>26.832066926688093</v>
      </c>
    </row>
    <row r="696" spans="1:8" ht="20.25" customHeight="1">
      <c r="A696" s="20">
        <v>3221</v>
      </c>
      <c r="B696" s="21" t="s">
        <v>15</v>
      </c>
      <c r="C696" s="104">
        <v>4696.19</v>
      </c>
      <c r="D696" s="22">
        <f>E696</f>
        <v>3729.79</v>
      </c>
      <c r="E696" s="22">
        <v>3729.79</v>
      </c>
      <c r="F696" s="22">
        <v>726.4</v>
      </c>
      <c r="G696" s="34">
        <f t="shared" si="71"/>
        <v>15.46785798700649</v>
      </c>
      <c r="H696" s="218">
        <f t="shared" si="72"/>
        <v>19.47562731413833</v>
      </c>
    </row>
    <row r="697" spans="1:8" ht="20.25" customHeight="1">
      <c r="A697" s="20">
        <v>3222</v>
      </c>
      <c r="B697" s="21" t="s">
        <v>155</v>
      </c>
      <c r="C697" s="104">
        <v>0</v>
      </c>
      <c r="D697" s="22">
        <f>E697</f>
        <v>0</v>
      </c>
      <c r="E697" s="22"/>
      <c r="F697" s="22"/>
      <c r="G697" s="34" t="e">
        <f t="shared" si="71"/>
        <v>#DIV/0!</v>
      </c>
      <c r="H697" s="218" t="e">
        <f t="shared" si="72"/>
        <v>#DIV/0!</v>
      </c>
    </row>
    <row r="698" spans="1:8" ht="20.25" customHeight="1">
      <c r="A698" s="20">
        <v>3223</v>
      </c>
      <c r="B698" s="21" t="s">
        <v>86</v>
      </c>
      <c r="C698" s="104">
        <v>0</v>
      </c>
      <c r="D698" s="22">
        <f>E698</f>
        <v>0</v>
      </c>
      <c r="E698" s="22"/>
      <c r="F698" s="22"/>
      <c r="G698" s="34" t="e">
        <f t="shared" si="71"/>
        <v>#DIV/0!</v>
      </c>
      <c r="H698" s="218" t="e">
        <f t="shared" si="72"/>
        <v>#DIV/0!</v>
      </c>
    </row>
    <row r="699" spans="1:8" ht="20.25" customHeight="1">
      <c r="A699" s="20">
        <v>3224</v>
      </c>
      <c r="B699" s="21" t="s">
        <v>151</v>
      </c>
      <c r="C699" s="104">
        <v>0</v>
      </c>
      <c r="D699" s="22">
        <f>E699</f>
        <v>0</v>
      </c>
      <c r="E699" s="22"/>
      <c r="F699" s="22"/>
      <c r="G699" s="34" t="e">
        <f t="shared" si="71"/>
        <v>#DIV/0!</v>
      </c>
      <c r="H699" s="218" t="e">
        <f t="shared" si="72"/>
        <v>#DIV/0!</v>
      </c>
    </row>
    <row r="700" spans="1:8" ht="20.25" customHeight="1">
      <c r="A700" s="20">
        <v>3225</v>
      </c>
      <c r="B700" s="21" t="s">
        <v>152</v>
      </c>
      <c r="C700" s="104"/>
      <c r="D700" s="22">
        <f>E700</f>
        <v>375</v>
      </c>
      <c r="E700" s="22">
        <v>375</v>
      </c>
      <c r="F700" s="22">
        <v>375</v>
      </c>
      <c r="G700" s="34" t="e">
        <f t="shared" si="71"/>
        <v>#DIV/0!</v>
      </c>
      <c r="H700" s="218">
        <f t="shared" si="72"/>
        <v>100</v>
      </c>
    </row>
    <row r="701" spans="1:8" ht="20.25" customHeight="1">
      <c r="A701" s="20">
        <v>3227</v>
      </c>
      <c r="B701" s="21" t="s">
        <v>129</v>
      </c>
      <c r="C701" s="104">
        <v>0</v>
      </c>
      <c r="D701" s="22"/>
      <c r="E701" s="22"/>
      <c r="F701" s="22"/>
      <c r="G701" s="34" t="e">
        <f t="shared" si="71"/>
        <v>#DIV/0!</v>
      </c>
      <c r="H701" s="218" t="e">
        <f t="shared" si="72"/>
        <v>#DIV/0!</v>
      </c>
    </row>
    <row r="702" spans="1:8" ht="20.25" customHeight="1">
      <c r="A702" s="287">
        <v>323</v>
      </c>
      <c r="B702" s="280" t="s">
        <v>16</v>
      </c>
      <c r="C702" s="291">
        <f>SUM(C703:C710)</f>
        <v>5049.38</v>
      </c>
      <c r="D702" s="291">
        <f>SUM(D703:D709)</f>
        <v>14273.6</v>
      </c>
      <c r="E702" s="291">
        <f>SUM(E703:E709)</f>
        <v>14273.6</v>
      </c>
      <c r="F702" s="291">
        <f>SUM(F703:F709)</f>
        <v>10784.970000000001</v>
      </c>
      <c r="G702" s="135">
        <f t="shared" si="71"/>
        <v>213.5899853051266</v>
      </c>
      <c r="H702" s="243">
        <f t="shared" si="72"/>
        <v>75.55886391660128</v>
      </c>
    </row>
    <row r="703" spans="1:8" ht="20.25" customHeight="1">
      <c r="A703" s="20">
        <v>3231</v>
      </c>
      <c r="B703" s="21" t="s">
        <v>153</v>
      </c>
      <c r="C703" s="104">
        <v>50</v>
      </c>
      <c r="D703" s="22">
        <f>E703</f>
        <v>4000</v>
      </c>
      <c r="E703" s="22">
        <v>4000</v>
      </c>
      <c r="F703" s="22">
        <v>4000</v>
      </c>
      <c r="G703" s="34">
        <f t="shared" si="71"/>
        <v>8000</v>
      </c>
      <c r="H703" s="218">
        <f t="shared" si="72"/>
        <v>100</v>
      </c>
    </row>
    <row r="704" spans="1:8" ht="20.25" customHeight="1">
      <c r="A704" s="20">
        <v>3232</v>
      </c>
      <c r="B704" s="21" t="s">
        <v>93</v>
      </c>
      <c r="C704" s="104">
        <v>0</v>
      </c>
      <c r="D704" s="22">
        <f aca="true" t="shared" si="73" ref="D704:D709">E704</f>
        <v>0</v>
      </c>
      <c r="E704" s="22"/>
      <c r="F704" s="22"/>
      <c r="G704" s="34" t="e">
        <f t="shared" si="71"/>
        <v>#DIV/0!</v>
      </c>
      <c r="H704" s="218" t="e">
        <f t="shared" si="72"/>
        <v>#DIV/0!</v>
      </c>
    </row>
    <row r="705" spans="1:8" ht="20.25" customHeight="1">
      <c r="A705" s="20">
        <v>3234</v>
      </c>
      <c r="B705" s="21" t="s">
        <v>95</v>
      </c>
      <c r="C705" s="104">
        <v>0</v>
      </c>
      <c r="D705" s="22">
        <f t="shared" si="73"/>
        <v>0</v>
      </c>
      <c r="E705" s="22"/>
      <c r="F705" s="22"/>
      <c r="G705" s="34" t="e">
        <f t="shared" si="71"/>
        <v>#DIV/0!</v>
      </c>
      <c r="H705" s="218" t="e">
        <f t="shared" si="72"/>
        <v>#DIV/0!</v>
      </c>
    </row>
    <row r="706" spans="1:8" ht="20.25" customHeight="1">
      <c r="A706" s="20">
        <v>3235</v>
      </c>
      <c r="B706" s="21" t="s">
        <v>154</v>
      </c>
      <c r="C706" s="104">
        <v>0</v>
      </c>
      <c r="D706" s="22">
        <f t="shared" si="73"/>
        <v>0</v>
      </c>
      <c r="E706" s="22"/>
      <c r="F706" s="22"/>
      <c r="G706" s="34" t="e">
        <f t="shared" si="71"/>
        <v>#DIV/0!</v>
      </c>
      <c r="H706" s="218" t="e">
        <f t="shared" si="72"/>
        <v>#DIV/0!</v>
      </c>
    </row>
    <row r="707" spans="1:8" ht="20.25" customHeight="1">
      <c r="A707" s="20">
        <v>3236</v>
      </c>
      <c r="B707" s="21" t="s">
        <v>131</v>
      </c>
      <c r="C707" s="104">
        <v>0</v>
      </c>
      <c r="D707" s="22">
        <f t="shared" si="73"/>
        <v>0</v>
      </c>
      <c r="E707" s="22"/>
      <c r="F707" s="22"/>
      <c r="G707" s="34" t="e">
        <f t="shared" si="71"/>
        <v>#DIV/0!</v>
      </c>
      <c r="H707" s="218" t="e">
        <f t="shared" si="72"/>
        <v>#DIV/0!</v>
      </c>
    </row>
    <row r="708" spans="1:8" ht="20.25" customHeight="1">
      <c r="A708" s="20">
        <v>3237</v>
      </c>
      <c r="B708" s="21" t="s">
        <v>132</v>
      </c>
      <c r="C708" s="104">
        <v>4999.38</v>
      </c>
      <c r="D708" s="22">
        <f t="shared" si="73"/>
        <v>10273.6</v>
      </c>
      <c r="E708" s="22">
        <v>10273.6</v>
      </c>
      <c r="F708" s="22">
        <v>6784.97</v>
      </c>
      <c r="G708" s="34">
        <f t="shared" si="71"/>
        <v>135.71622881237272</v>
      </c>
      <c r="H708" s="218">
        <f t="shared" si="72"/>
        <v>66.0427698177854</v>
      </c>
    </row>
    <row r="709" spans="1:8" ht="20.25" customHeight="1">
      <c r="A709" s="20">
        <v>3238</v>
      </c>
      <c r="B709" s="21" t="s">
        <v>97</v>
      </c>
      <c r="C709" s="104">
        <v>0</v>
      </c>
      <c r="D709" s="22">
        <f t="shared" si="73"/>
        <v>0</v>
      </c>
      <c r="E709" s="22"/>
      <c r="F709" s="22"/>
      <c r="G709" s="34" t="e">
        <f t="shared" si="71"/>
        <v>#DIV/0!</v>
      </c>
      <c r="H709" s="218" t="e">
        <f t="shared" si="72"/>
        <v>#DIV/0!</v>
      </c>
    </row>
    <row r="710" spans="1:8" ht="20.25" customHeight="1">
      <c r="A710" s="262" t="s">
        <v>98</v>
      </c>
      <c r="B710" s="101" t="s">
        <v>17</v>
      </c>
      <c r="C710" s="104">
        <v>0</v>
      </c>
      <c r="D710" s="22"/>
      <c r="E710" s="22"/>
      <c r="F710" s="22"/>
      <c r="G710" s="34" t="e">
        <f t="shared" si="71"/>
        <v>#DIV/0!</v>
      </c>
      <c r="H710" s="218" t="e">
        <f t="shared" si="72"/>
        <v>#DIV/0!</v>
      </c>
    </row>
    <row r="711" spans="1:8" ht="20.25" customHeight="1">
      <c r="A711" s="267">
        <v>324</v>
      </c>
      <c r="B711" s="139" t="s">
        <v>23</v>
      </c>
      <c r="C711" s="291">
        <f>C712</f>
        <v>0</v>
      </c>
      <c r="D711" s="291">
        <f>D712</f>
        <v>0</v>
      </c>
      <c r="E711" s="291">
        <f>E712</f>
        <v>0</v>
      </c>
      <c r="F711" s="291">
        <f>F712</f>
        <v>0</v>
      </c>
      <c r="G711" s="135" t="e">
        <f t="shared" si="71"/>
        <v>#DIV/0!</v>
      </c>
      <c r="H711" s="243" t="e">
        <f t="shared" si="72"/>
        <v>#DIV/0!</v>
      </c>
    </row>
    <row r="712" spans="1:8" ht="20.25" customHeight="1">
      <c r="A712" s="262">
        <v>3241</v>
      </c>
      <c r="B712" s="101" t="s">
        <v>23</v>
      </c>
      <c r="C712" s="104">
        <v>0</v>
      </c>
      <c r="D712" s="22"/>
      <c r="E712" s="22"/>
      <c r="F712" s="22"/>
      <c r="G712" s="34" t="e">
        <f t="shared" si="71"/>
        <v>#DIV/0!</v>
      </c>
      <c r="H712" s="218" t="e">
        <f t="shared" si="72"/>
        <v>#DIV/0!</v>
      </c>
    </row>
    <row r="713" spans="1:8" ht="20.25" customHeight="1">
      <c r="A713" s="287">
        <v>329</v>
      </c>
      <c r="B713" s="280" t="s">
        <v>18</v>
      </c>
      <c r="C713" s="291">
        <f>SUM(C714:C718)</f>
        <v>0</v>
      </c>
      <c r="D713" s="291">
        <f>SUM(D715:D718)</f>
        <v>0</v>
      </c>
      <c r="E713" s="291">
        <f>SUM(E715:E718)</f>
        <v>0</v>
      </c>
      <c r="F713" s="291">
        <f>SUM(F715:F718)</f>
        <v>0</v>
      </c>
      <c r="G713" s="135" t="e">
        <f t="shared" si="71"/>
        <v>#DIV/0!</v>
      </c>
      <c r="H713" s="243" t="e">
        <f>F713/E713*100</f>
        <v>#DIV/0!</v>
      </c>
    </row>
    <row r="714" spans="1:8" ht="20.25" customHeight="1">
      <c r="A714" s="262">
        <v>3292</v>
      </c>
      <c r="B714" s="101" t="s">
        <v>179</v>
      </c>
      <c r="C714" s="292">
        <v>0</v>
      </c>
      <c r="D714" s="292"/>
      <c r="E714" s="292"/>
      <c r="F714" s="292"/>
      <c r="G714" s="34" t="e">
        <f aca="true" t="shared" si="74" ref="G714:G731">F714/C714*100</f>
        <v>#DIV/0!</v>
      </c>
      <c r="H714" s="218" t="e">
        <f aca="true" t="shared" si="75" ref="H714:H731">F714/E714*100</f>
        <v>#DIV/0!</v>
      </c>
    </row>
    <row r="715" spans="1:8" ht="20.25" customHeight="1">
      <c r="A715" s="20">
        <v>3293</v>
      </c>
      <c r="B715" s="21" t="s">
        <v>102</v>
      </c>
      <c r="C715" s="104">
        <v>0</v>
      </c>
      <c r="D715" s="22"/>
      <c r="E715" s="22"/>
      <c r="F715" s="22"/>
      <c r="G715" s="34" t="e">
        <f t="shared" si="74"/>
        <v>#DIV/0!</v>
      </c>
      <c r="H715" s="218" t="e">
        <f t="shared" si="75"/>
        <v>#DIV/0!</v>
      </c>
    </row>
    <row r="716" spans="1:8" ht="20.25" customHeight="1">
      <c r="A716" s="20">
        <v>3294</v>
      </c>
      <c r="B716" s="21" t="s">
        <v>133</v>
      </c>
      <c r="C716" s="104">
        <v>0</v>
      </c>
      <c r="D716" s="22"/>
      <c r="E716" s="22"/>
      <c r="F716" s="22"/>
      <c r="G716" s="34" t="e">
        <f t="shared" si="74"/>
        <v>#DIV/0!</v>
      </c>
      <c r="H716" s="218" t="e">
        <f t="shared" si="75"/>
        <v>#DIV/0!</v>
      </c>
    </row>
    <row r="717" spans="1:8" ht="20.25" customHeight="1">
      <c r="A717" s="20">
        <v>3295</v>
      </c>
      <c r="B717" s="21" t="s">
        <v>103</v>
      </c>
      <c r="C717" s="104">
        <v>0</v>
      </c>
      <c r="D717" s="22"/>
      <c r="E717" s="22"/>
      <c r="F717" s="22"/>
      <c r="G717" s="34" t="e">
        <f t="shared" si="74"/>
        <v>#DIV/0!</v>
      </c>
      <c r="H717" s="218" t="e">
        <f t="shared" si="75"/>
        <v>#DIV/0!</v>
      </c>
    </row>
    <row r="718" spans="1:8" ht="20.25" customHeight="1">
      <c r="A718" s="20">
        <v>3299</v>
      </c>
      <c r="B718" s="21" t="s">
        <v>18</v>
      </c>
      <c r="C718" s="104">
        <v>0</v>
      </c>
      <c r="D718" s="22"/>
      <c r="E718" s="22"/>
      <c r="F718" s="22"/>
      <c r="G718" s="34" t="e">
        <f t="shared" si="74"/>
        <v>#DIV/0!</v>
      </c>
      <c r="H718" s="218" t="e">
        <f t="shared" si="75"/>
        <v>#DIV/0!</v>
      </c>
    </row>
    <row r="719" spans="1:8" ht="20.25" customHeight="1">
      <c r="A719" s="185">
        <v>34</v>
      </c>
      <c r="B719" s="186" t="s">
        <v>19</v>
      </c>
      <c r="C719" s="294">
        <f>SUM(C720)</f>
        <v>0</v>
      </c>
      <c r="D719" s="294">
        <f>SUM(D720)</f>
        <v>0</v>
      </c>
      <c r="E719" s="294">
        <f>SUM(E720)</f>
        <v>0</v>
      </c>
      <c r="F719" s="294">
        <f>SUM(F720)</f>
        <v>0</v>
      </c>
      <c r="G719" s="131" t="e">
        <f t="shared" si="74"/>
        <v>#DIV/0!</v>
      </c>
      <c r="H719" s="286" t="e">
        <f t="shared" si="75"/>
        <v>#DIV/0!</v>
      </c>
    </row>
    <row r="720" spans="1:8" ht="20.25" customHeight="1">
      <c r="A720" s="287">
        <v>343</v>
      </c>
      <c r="B720" s="280" t="s">
        <v>20</v>
      </c>
      <c r="C720" s="291">
        <f>SUM(C721,C722)</f>
        <v>0</v>
      </c>
      <c r="D720" s="291">
        <f>SUM(D721,D722)</f>
        <v>0</v>
      </c>
      <c r="E720" s="291">
        <f>SUM(E721,E722)</f>
        <v>0</v>
      </c>
      <c r="F720" s="291">
        <f>SUM(F721,F722)</f>
        <v>0</v>
      </c>
      <c r="G720" s="135" t="e">
        <f t="shared" si="74"/>
        <v>#DIV/0!</v>
      </c>
      <c r="H720" s="243" t="e">
        <f t="shared" si="75"/>
        <v>#DIV/0!</v>
      </c>
    </row>
    <row r="721" spans="1:8" ht="20.25" customHeight="1">
      <c r="A721" s="20">
        <v>3431</v>
      </c>
      <c r="B721" s="21" t="s">
        <v>106</v>
      </c>
      <c r="C721" s="104">
        <v>0</v>
      </c>
      <c r="D721" s="22"/>
      <c r="E721" s="22"/>
      <c r="F721" s="22"/>
      <c r="G721" s="34" t="e">
        <f t="shared" si="74"/>
        <v>#DIV/0!</v>
      </c>
      <c r="H721" s="218" t="e">
        <f t="shared" si="75"/>
        <v>#DIV/0!</v>
      </c>
    </row>
    <row r="722" spans="1:8" ht="20.25" customHeight="1">
      <c r="A722" s="20">
        <v>3433</v>
      </c>
      <c r="B722" s="21" t="s">
        <v>140</v>
      </c>
      <c r="C722" s="104"/>
      <c r="D722" s="22"/>
      <c r="E722" s="22"/>
      <c r="F722" s="22"/>
      <c r="G722" s="34" t="e">
        <f t="shared" si="74"/>
        <v>#DIV/0!</v>
      </c>
      <c r="H722" s="218" t="e">
        <f t="shared" si="75"/>
        <v>#DIV/0!</v>
      </c>
    </row>
    <row r="723" spans="1:8" ht="20.25" customHeight="1">
      <c r="A723" s="406">
        <v>37</v>
      </c>
      <c r="B723" s="145" t="s">
        <v>172</v>
      </c>
      <c r="C723" s="332">
        <f>C724</f>
        <v>0</v>
      </c>
      <c r="D723" s="332">
        <f>D724</f>
        <v>2621.61</v>
      </c>
      <c r="E723" s="332">
        <f>E724</f>
        <v>2621.61</v>
      </c>
      <c r="F723" s="332">
        <f>F724</f>
        <v>2621.61</v>
      </c>
      <c r="G723" s="131" t="e">
        <f t="shared" si="74"/>
        <v>#DIV/0!</v>
      </c>
      <c r="H723" s="286">
        <f t="shared" si="75"/>
        <v>100</v>
      </c>
    </row>
    <row r="724" spans="1:8" ht="29.25" customHeight="1">
      <c r="A724" s="267">
        <v>372</v>
      </c>
      <c r="B724" s="139" t="s">
        <v>142</v>
      </c>
      <c r="C724" s="291">
        <f>C725+C726+C727</f>
        <v>0</v>
      </c>
      <c r="D724" s="291">
        <f>D725+D726+D727</f>
        <v>2621.61</v>
      </c>
      <c r="E724" s="291">
        <f>E725+E726+E727</f>
        <v>2621.61</v>
      </c>
      <c r="F724" s="291">
        <f>F725+F726+F727</f>
        <v>2621.61</v>
      </c>
      <c r="G724" s="135" t="e">
        <f t="shared" si="74"/>
        <v>#DIV/0!</v>
      </c>
      <c r="H724" s="243">
        <f t="shared" si="75"/>
        <v>100</v>
      </c>
    </row>
    <row r="725" spans="1:8" ht="20.25" customHeight="1">
      <c r="A725" s="262">
        <v>3721</v>
      </c>
      <c r="B725" s="101" t="s">
        <v>172</v>
      </c>
      <c r="C725" s="104"/>
      <c r="D725" s="22"/>
      <c r="E725" s="22"/>
      <c r="F725" s="22"/>
      <c r="G725" s="34" t="e">
        <f t="shared" si="74"/>
        <v>#DIV/0!</v>
      </c>
      <c r="H725" s="218" t="e">
        <f t="shared" si="75"/>
        <v>#DIV/0!</v>
      </c>
    </row>
    <row r="726" spans="1:8" ht="20.25" customHeight="1">
      <c r="A726" s="262">
        <v>3722</v>
      </c>
      <c r="B726" s="101" t="s">
        <v>143</v>
      </c>
      <c r="C726" s="104"/>
      <c r="D726" s="22">
        <f>E726</f>
        <v>2621.61</v>
      </c>
      <c r="E726" s="22">
        <v>2621.61</v>
      </c>
      <c r="F726" s="22">
        <v>2621.61</v>
      </c>
      <c r="G726" s="34" t="e">
        <f t="shared" si="74"/>
        <v>#DIV/0!</v>
      </c>
      <c r="H726" s="218">
        <f t="shared" si="75"/>
        <v>100</v>
      </c>
    </row>
    <row r="727" spans="1:8" ht="25.5" customHeight="1">
      <c r="A727" s="262">
        <v>3723</v>
      </c>
      <c r="B727" s="101" t="s">
        <v>173</v>
      </c>
      <c r="C727" s="104"/>
      <c r="D727" s="22"/>
      <c r="E727" s="22"/>
      <c r="F727" s="22"/>
      <c r="G727" s="34" t="e">
        <f t="shared" si="74"/>
        <v>#DIV/0!</v>
      </c>
      <c r="H727" s="218" t="e">
        <f t="shared" si="75"/>
        <v>#DIV/0!</v>
      </c>
    </row>
    <row r="728" spans="1:8" ht="27.75" customHeight="1">
      <c r="A728" s="303">
        <v>42</v>
      </c>
      <c r="B728" s="282" t="s">
        <v>22</v>
      </c>
      <c r="C728" s="294">
        <f>SUM(C729)</f>
        <v>0</v>
      </c>
      <c r="D728" s="294">
        <f aca="true" t="shared" si="76" ref="D728:F729">SUM(D729)</f>
        <v>0</v>
      </c>
      <c r="E728" s="294">
        <f t="shared" si="76"/>
        <v>0</v>
      </c>
      <c r="F728" s="294">
        <f t="shared" si="76"/>
        <v>0</v>
      </c>
      <c r="G728" s="131" t="e">
        <f t="shared" si="74"/>
        <v>#DIV/0!</v>
      </c>
      <c r="H728" s="286" t="e">
        <f t="shared" si="75"/>
        <v>#DIV/0!</v>
      </c>
    </row>
    <row r="729" spans="1:8" ht="20.25" customHeight="1">
      <c r="A729" s="169">
        <v>422</v>
      </c>
      <c r="B729" s="137" t="s">
        <v>21</v>
      </c>
      <c r="C729" s="291">
        <f>SUM(C730)</f>
        <v>0</v>
      </c>
      <c r="D729" s="291">
        <f t="shared" si="76"/>
        <v>0</v>
      </c>
      <c r="E729" s="291">
        <f t="shared" si="76"/>
        <v>0</v>
      </c>
      <c r="F729" s="291">
        <f t="shared" si="76"/>
        <v>0</v>
      </c>
      <c r="G729" s="135" t="e">
        <f t="shared" si="74"/>
        <v>#DIV/0!</v>
      </c>
      <c r="H729" s="243" t="e">
        <f t="shared" si="75"/>
        <v>#DIV/0!</v>
      </c>
    </row>
    <row r="730" spans="1:8" ht="20.25" customHeight="1">
      <c r="A730" s="322" t="s">
        <v>107</v>
      </c>
      <c r="B730" s="319" t="s">
        <v>108</v>
      </c>
      <c r="C730" s="289"/>
      <c r="D730" s="198"/>
      <c r="E730" s="198"/>
      <c r="F730" s="198"/>
      <c r="G730" s="236" t="e">
        <f t="shared" si="74"/>
        <v>#DIV/0!</v>
      </c>
      <c r="H730" s="237" t="e">
        <f t="shared" si="75"/>
        <v>#DIV/0!</v>
      </c>
    </row>
    <row r="731" spans="1:8" ht="20.25" customHeight="1">
      <c r="A731" s="535" t="s">
        <v>6</v>
      </c>
      <c r="B731" s="536"/>
      <c r="C731" s="290">
        <f>SUM(C679,C689,C719,C728,C723)</f>
        <v>9745.57</v>
      </c>
      <c r="D731" s="290">
        <f>SUM(D679,D689,D719,D728,D723)</f>
        <v>21000</v>
      </c>
      <c r="E731" s="290">
        <f>SUM(E679,E689,E719,E728,E723)</f>
        <v>21000</v>
      </c>
      <c r="F731" s="290">
        <f>SUM(F679,F689,F719,F728,F723)</f>
        <v>14507.980000000001</v>
      </c>
      <c r="G731" s="164">
        <f t="shared" si="74"/>
        <v>148.86743412648005</v>
      </c>
      <c r="H731" s="165">
        <f t="shared" si="75"/>
        <v>69.08561904761905</v>
      </c>
    </row>
    <row r="732" spans="1:8" ht="20.25" customHeight="1">
      <c r="A732" s="59"/>
      <c r="B732" s="59"/>
      <c r="C732" s="59"/>
      <c r="D732" s="59"/>
      <c r="E732" s="59"/>
      <c r="F732" s="59"/>
      <c r="G732" s="59"/>
      <c r="H732" s="59"/>
    </row>
    <row r="733" spans="1:8" ht="20.25" customHeight="1">
      <c r="A733" s="59"/>
      <c r="B733" s="59"/>
      <c r="C733" s="59"/>
      <c r="D733" s="59"/>
      <c r="E733" s="59"/>
      <c r="F733" s="59"/>
      <c r="G733" s="59"/>
      <c r="H733" s="59"/>
    </row>
    <row r="734" spans="1:8" ht="20.25" customHeight="1">
      <c r="A734" s="171" t="s">
        <v>209</v>
      </c>
      <c r="B734" s="59"/>
      <c r="C734" s="59"/>
      <c r="D734" s="59"/>
      <c r="E734" s="59"/>
      <c r="F734" s="59"/>
      <c r="G734" s="59"/>
      <c r="H734" s="59"/>
    </row>
    <row r="735" spans="1:8" ht="20.25" customHeight="1">
      <c r="A735" s="518" t="s">
        <v>74</v>
      </c>
      <c r="B735" s="520" t="s">
        <v>3</v>
      </c>
      <c r="C735" s="520" t="s">
        <v>227</v>
      </c>
      <c r="D735" s="514" t="s">
        <v>228</v>
      </c>
      <c r="E735" s="514" t="s">
        <v>229</v>
      </c>
      <c r="F735" s="514" t="s">
        <v>230</v>
      </c>
      <c r="G735" s="514" t="s">
        <v>71</v>
      </c>
      <c r="H735" s="514" t="s">
        <v>71</v>
      </c>
    </row>
    <row r="736" spans="1:8" ht="20.25" customHeight="1">
      <c r="A736" s="519"/>
      <c r="B736" s="521"/>
      <c r="C736" s="521"/>
      <c r="D736" s="515"/>
      <c r="E736" s="515"/>
      <c r="F736" s="515"/>
      <c r="G736" s="515"/>
      <c r="H736" s="515"/>
    </row>
    <row r="737" spans="1:8" ht="20.25" customHeight="1">
      <c r="A737" s="533">
        <v>1</v>
      </c>
      <c r="B737" s="534"/>
      <c r="C737" s="90">
        <v>2</v>
      </c>
      <c r="D737" s="91">
        <v>3</v>
      </c>
      <c r="E737" s="91">
        <v>4</v>
      </c>
      <c r="F737" s="91">
        <v>5</v>
      </c>
      <c r="G737" s="91" t="s">
        <v>72</v>
      </c>
      <c r="H737" s="91" t="s">
        <v>73</v>
      </c>
    </row>
    <row r="738" spans="1:8" ht="20.25" customHeight="1">
      <c r="A738" s="295">
        <v>31</v>
      </c>
      <c r="B738" s="296" t="s">
        <v>7</v>
      </c>
      <c r="C738" s="297">
        <f>SUM(C739,C743,C745)</f>
        <v>0</v>
      </c>
      <c r="D738" s="297">
        <f>SUM(D739,D743,D745)</f>
        <v>0</v>
      </c>
      <c r="E738" s="297">
        <f>SUM(E739,E743,E745)</f>
        <v>0</v>
      </c>
      <c r="F738" s="297">
        <f>SUM(F739,F743,F745)</f>
        <v>0</v>
      </c>
      <c r="G738" s="284" t="e">
        <f>F738/C738*100</f>
        <v>#DIV/0!</v>
      </c>
      <c r="H738" s="285" t="e">
        <f>F738/E738*100</f>
        <v>#DIV/0!</v>
      </c>
    </row>
    <row r="739" spans="1:8" ht="20.25" customHeight="1">
      <c r="A739" s="267">
        <v>311</v>
      </c>
      <c r="B739" s="139" t="s">
        <v>8</v>
      </c>
      <c r="C739" s="140">
        <f>SUM(C740:C742)</f>
        <v>0</v>
      </c>
      <c r="D739" s="140">
        <f>SUM(D740:D742)</f>
        <v>0</v>
      </c>
      <c r="E739" s="140">
        <f>SUM(E740:E742)</f>
        <v>0</v>
      </c>
      <c r="F739" s="140">
        <f>SUM(F740:F742)</f>
        <v>0</v>
      </c>
      <c r="G739" s="135" t="e">
        <f>F739/C739*100</f>
        <v>#DIV/0!</v>
      </c>
      <c r="H739" s="243" t="e">
        <f>F739/E739*100</f>
        <v>#DIV/0!</v>
      </c>
    </row>
    <row r="740" spans="1:8" ht="20.25" customHeight="1">
      <c r="A740" s="262">
        <v>3111</v>
      </c>
      <c r="B740" s="21" t="s">
        <v>78</v>
      </c>
      <c r="C740" s="93">
        <v>0</v>
      </c>
      <c r="D740" s="93"/>
      <c r="E740" s="93"/>
      <c r="F740" s="93"/>
      <c r="G740" s="34" t="e">
        <f>F740/C740*100</f>
        <v>#DIV/0!</v>
      </c>
      <c r="H740" s="218" t="e">
        <f>F740/E740*100</f>
        <v>#DIV/0!</v>
      </c>
    </row>
    <row r="741" spans="1:8" ht="20.25" customHeight="1">
      <c r="A741" s="262">
        <v>3113</v>
      </c>
      <c r="B741" s="21" t="s">
        <v>180</v>
      </c>
      <c r="C741" s="93">
        <v>0</v>
      </c>
      <c r="D741" s="93"/>
      <c r="E741" s="93"/>
      <c r="F741" s="93"/>
      <c r="G741" s="34" t="e">
        <f>F741/C741*100</f>
        <v>#DIV/0!</v>
      </c>
      <c r="H741" s="218" t="e">
        <f>F741/E741*100</f>
        <v>#DIV/0!</v>
      </c>
    </row>
    <row r="742" spans="1:8" ht="20.25" customHeight="1">
      <c r="A742" s="262">
        <v>3114</v>
      </c>
      <c r="B742" s="21" t="s">
        <v>181</v>
      </c>
      <c r="C742" s="93">
        <v>0</v>
      </c>
      <c r="D742" s="93"/>
      <c r="E742" s="93"/>
      <c r="F742" s="93"/>
      <c r="G742" s="34" t="e">
        <f>F742/C742*100</f>
        <v>#DIV/0!</v>
      </c>
      <c r="H742" s="218" t="e">
        <f>F742/E742*100</f>
        <v>#DIV/0!</v>
      </c>
    </row>
    <row r="743" spans="1:8" ht="20.25" customHeight="1">
      <c r="A743" s="267">
        <v>312</v>
      </c>
      <c r="B743" s="139" t="s">
        <v>9</v>
      </c>
      <c r="C743" s="140">
        <f>SUM(C744)</f>
        <v>0</v>
      </c>
      <c r="D743" s="140">
        <f>SUM(D744)</f>
        <v>0</v>
      </c>
      <c r="E743" s="140">
        <f>SUM(E744)</f>
        <v>0</v>
      </c>
      <c r="F743" s="140">
        <f>SUM(F744)</f>
        <v>0</v>
      </c>
      <c r="G743" s="135" t="e">
        <f aca="true" t="shared" si="77" ref="G743:G751">F743/C743*100</f>
        <v>#DIV/0!</v>
      </c>
      <c r="H743" s="243" t="e">
        <f aca="true" t="shared" si="78" ref="H743:H751">F743/E743*100</f>
        <v>#DIV/0!</v>
      </c>
    </row>
    <row r="744" spans="1:8" ht="20.25" customHeight="1">
      <c r="A744" s="262" t="s">
        <v>89</v>
      </c>
      <c r="B744" s="101" t="s">
        <v>9</v>
      </c>
      <c r="C744" s="93">
        <v>0</v>
      </c>
      <c r="D744" s="93"/>
      <c r="E744" s="93"/>
      <c r="F744" s="93"/>
      <c r="G744" s="34" t="e">
        <f t="shared" si="77"/>
        <v>#DIV/0!</v>
      </c>
      <c r="H744" s="218" t="e">
        <f t="shared" si="78"/>
        <v>#DIV/0!</v>
      </c>
    </row>
    <row r="745" spans="1:8" ht="20.25" customHeight="1">
      <c r="A745" s="267">
        <v>313</v>
      </c>
      <c r="B745" s="139" t="s">
        <v>10</v>
      </c>
      <c r="C745" s="140">
        <f>SUM(C746:C747)</f>
        <v>0</v>
      </c>
      <c r="D745" s="140">
        <f>SUM(D746:D747)</f>
        <v>0</v>
      </c>
      <c r="E745" s="140">
        <f>SUM(E746:E747)</f>
        <v>0</v>
      </c>
      <c r="F745" s="140">
        <f>SUM(F746:F747)</f>
        <v>0</v>
      </c>
      <c r="G745" s="135" t="e">
        <f t="shared" si="77"/>
        <v>#DIV/0!</v>
      </c>
      <c r="H745" s="243" t="e">
        <f t="shared" si="78"/>
        <v>#DIV/0!</v>
      </c>
    </row>
    <row r="746" spans="1:8" ht="20.25" customHeight="1">
      <c r="A746" s="262">
        <v>3132</v>
      </c>
      <c r="B746" s="101" t="s">
        <v>79</v>
      </c>
      <c r="C746" s="93">
        <v>0</v>
      </c>
      <c r="D746" s="93"/>
      <c r="E746" s="93"/>
      <c r="F746" s="93"/>
      <c r="G746" s="34" t="e">
        <f t="shared" si="77"/>
        <v>#DIV/0!</v>
      </c>
      <c r="H746" s="218" t="e">
        <f t="shared" si="78"/>
        <v>#DIV/0!</v>
      </c>
    </row>
    <row r="747" spans="1:8" ht="20.25" customHeight="1">
      <c r="A747" s="262">
        <v>3133</v>
      </c>
      <c r="B747" s="101" t="s">
        <v>80</v>
      </c>
      <c r="C747" s="93">
        <v>0</v>
      </c>
      <c r="D747" s="93"/>
      <c r="E747" s="93"/>
      <c r="F747" s="93"/>
      <c r="G747" s="34" t="e">
        <f t="shared" si="77"/>
        <v>#DIV/0!</v>
      </c>
      <c r="H747" s="218" t="e">
        <f t="shared" si="78"/>
        <v>#DIV/0!</v>
      </c>
    </row>
    <row r="748" spans="1:8" ht="20.25" customHeight="1">
      <c r="A748" s="168">
        <v>32</v>
      </c>
      <c r="B748" s="151" t="s">
        <v>11</v>
      </c>
      <c r="C748" s="131">
        <f>SUM(C749,C754,C761,C772,C770)</f>
        <v>8727.130000000001</v>
      </c>
      <c r="D748" s="131">
        <f>SUM(D749,D754,D761,D772,D770)</f>
        <v>5167.92</v>
      </c>
      <c r="E748" s="131">
        <f>SUM(E749,E754,E761,E772,E770)</f>
        <v>5167.92</v>
      </c>
      <c r="F748" s="131">
        <f>SUM(F749,F754,F761,F772,F770)</f>
        <v>1817.92</v>
      </c>
      <c r="G748" s="131">
        <f t="shared" si="77"/>
        <v>20.830674001647733</v>
      </c>
      <c r="H748" s="286">
        <f t="shared" si="78"/>
        <v>35.17701512407313</v>
      </c>
    </row>
    <row r="749" spans="1:8" ht="20.25" customHeight="1">
      <c r="A749" s="169">
        <v>321</v>
      </c>
      <c r="B749" s="137" t="s">
        <v>12</v>
      </c>
      <c r="C749" s="170">
        <f>SUM(C750:C753)</f>
        <v>0</v>
      </c>
      <c r="D749" s="170">
        <f>SUM(D750:D753)</f>
        <v>0</v>
      </c>
      <c r="E749" s="170">
        <f>SUM(E750:E753)</f>
        <v>0</v>
      </c>
      <c r="F749" s="170">
        <f>SUM(F750:F753)</f>
        <v>0</v>
      </c>
      <c r="G749" s="135" t="e">
        <f t="shared" si="77"/>
        <v>#DIV/0!</v>
      </c>
      <c r="H749" s="243" t="e">
        <f t="shared" si="78"/>
        <v>#DIV/0!</v>
      </c>
    </row>
    <row r="750" spans="1:8" ht="20.25" customHeight="1">
      <c r="A750" s="20" t="s">
        <v>81</v>
      </c>
      <c r="B750" s="21" t="s">
        <v>82</v>
      </c>
      <c r="C750" s="104"/>
      <c r="D750" s="22"/>
      <c r="E750" s="22"/>
      <c r="F750" s="22"/>
      <c r="G750" s="34" t="e">
        <f t="shared" si="77"/>
        <v>#DIV/0!</v>
      </c>
      <c r="H750" s="218" t="e">
        <f t="shared" si="78"/>
        <v>#DIV/0!</v>
      </c>
    </row>
    <row r="751" spans="1:8" ht="20.25" customHeight="1">
      <c r="A751" s="20">
        <v>3212</v>
      </c>
      <c r="B751" s="101" t="s">
        <v>13</v>
      </c>
      <c r="C751" s="104"/>
      <c r="D751" s="22"/>
      <c r="E751" s="22"/>
      <c r="F751" s="22"/>
      <c r="G751" s="34" t="e">
        <f t="shared" si="77"/>
        <v>#DIV/0!</v>
      </c>
      <c r="H751" s="218" t="e">
        <f t="shared" si="78"/>
        <v>#DIV/0!</v>
      </c>
    </row>
    <row r="752" spans="1:8" ht="20.25" customHeight="1">
      <c r="A752" s="20">
        <v>3213</v>
      </c>
      <c r="B752" s="21" t="s">
        <v>125</v>
      </c>
      <c r="C752" s="104"/>
      <c r="D752" s="22"/>
      <c r="E752" s="22"/>
      <c r="F752" s="22"/>
      <c r="G752" s="34" t="e">
        <f aca="true" t="shared" si="79" ref="G752:G773">F752/C752*100</f>
        <v>#DIV/0!</v>
      </c>
      <c r="H752" s="218" t="e">
        <f aca="true" t="shared" si="80" ref="H752:H771">F752/E752*100</f>
        <v>#DIV/0!</v>
      </c>
    </row>
    <row r="753" spans="1:8" ht="20.25" customHeight="1">
      <c r="A753" s="20">
        <v>3214</v>
      </c>
      <c r="B753" s="21" t="s">
        <v>126</v>
      </c>
      <c r="C753" s="104"/>
      <c r="D753" s="22"/>
      <c r="E753" s="22"/>
      <c r="F753" s="22"/>
      <c r="G753" s="34" t="e">
        <f t="shared" si="79"/>
        <v>#DIV/0!</v>
      </c>
      <c r="H753" s="218" t="e">
        <f t="shared" si="80"/>
        <v>#DIV/0!</v>
      </c>
    </row>
    <row r="754" spans="1:8" ht="20.25" customHeight="1">
      <c r="A754" s="287">
        <v>322</v>
      </c>
      <c r="B754" s="280" t="s">
        <v>14</v>
      </c>
      <c r="C754" s="291">
        <f>SUM(C755:C760)</f>
        <v>7927.13</v>
      </c>
      <c r="D754" s="291">
        <f>SUM(D755:D760)</f>
        <v>4167.92</v>
      </c>
      <c r="E754" s="291">
        <f>SUM(E755:E760)</f>
        <v>4167.92</v>
      </c>
      <c r="F754" s="291">
        <f>SUM(F755:F760)</f>
        <v>1167.92</v>
      </c>
      <c r="G754" s="135">
        <f t="shared" si="79"/>
        <v>14.733201045018815</v>
      </c>
      <c r="H754" s="243">
        <f t="shared" si="80"/>
        <v>28.02165108735293</v>
      </c>
    </row>
    <row r="755" spans="1:8" ht="20.25" customHeight="1">
      <c r="A755" s="20">
        <v>3221</v>
      </c>
      <c r="B755" s="21" t="s">
        <v>15</v>
      </c>
      <c r="C755" s="104"/>
      <c r="D755" s="22"/>
      <c r="E755" s="22"/>
      <c r="F755" s="22"/>
      <c r="G755" s="34" t="e">
        <f t="shared" si="79"/>
        <v>#DIV/0!</v>
      </c>
      <c r="H755" s="218" t="e">
        <f t="shared" si="80"/>
        <v>#DIV/0!</v>
      </c>
    </row>
    <row r="756" spans="1:8" ht="20.25" customHeight="1">
      <c r="A756" s="20">
        <v>3222</v>
      </c>
      <c r="B756" s="21" t="s">
        <v>155</v>
      </c>
      <c r="C756" s="104"/>
      <c r="D756" s="22"/>
      <c r="E756" s="22"/>
      <c r="F756" s="22"/>
      <c r="G756" s="34" t="e">
        <f t="shared" si="79"/>
        <v>#DIV/0!</v>
      </c>
      <c r="H756" s="218" t="e">
        <f t="shared" si="80"/>
        <v>#DIV/0!</v>
      </c>
    </row>
    <row r="757" spans="1:8" ht="20.25" customHeight="1">
      <c r="A757" s="20">
        <v>3223</v>
      </c>
      <c r="B757" s="21" t="s">
        <v>86</v>
      </c>
      <c r="C757" s="104"/>
      <c r="D757" s="22"/>
      <c r="E757" s="22"/>
      <c r="F757" s="22"/>
      <c r="G757" s="34" t="e">
        <f t="shared" si="79"/>
        <v>#DIV/0!</v>
      </c>
      <c r="H757" s="218" t="e">
        <f t="shared" si="80"/>
        <v>#DIV/0!</v>
      </c>
    </row>
    <row r="758" spans="1:8" ht="20.25" customHeight="1">
      <c r="A758" s="20">
        <v>3224</v>
      </c>
      <c r="B758" s="21" t="s">
        <v>151</v>
      </c>
      <c r="C758" s="104"/>
      <c r="D758" s="22"/>
      <c r="E758" s="22"/>
      <c r="F758" s="22"/>
      <c r="G758" s="34" t="e">
        <f t="shared" si="79"/>
        <v>#DIV/0!</v>
      </c>
      <c r="H758" s="218" t="e">
        <f t="shared" si="80"/>
        <v>#DIV/0!</v>
      </c>
    </row>
    <row r="759" spans="1:8" ht="20.25" customHeight="1">
      <c r="A759" s="20">
        <v>3225</v>
      </c>
      <c r="B759" s="21" t="s">
        <v>152</v>
      </c>
      <c r="C759" s="104">
        <v>7927.13</v>
      </c>
      <c r="D759" s="22">
        <f>E759</f>
        <v>3000</v>
      </c>
      <c r="E759" s="22">
        <v>3000</v>
      </c>
      <c r="F759" s="22"/>
      <c r="G759" s="34">
        <f t="shared" si="79"/>
        <v>0</v>
      </c>
      <c r="H759" s="218">
        <f t="shared" si="80"/>
        <v>0</v>
      </c>
    </row>
    <row r="760" spans="1:8" ht="20.25" customHeight="1">
      <c r="A760" s="20">
        <v>3227</v>
      </c>
      <c r="B760" s="21" t="s">
        <v>129</v>
      </c>
      <c r="C760" s="104"/>
      <c r="D760" s="22">
        <f>E760</f>
        <v>1167.92</v>
      </c>
      <c r="E760" s="22">
        <v>1167.92</v>
      </c>
      <c r="F760" s="22">
        <v>1167.92</v>
      </c>
      <c r="G760" s="34" t="e">
        <f t="shared" si="79"/>
        <v>#DIV/0!</v>
      </c>
      <c r="H760" s="218">
        <f t="shared" si="80"/>
        <v>100</v>
      </c>
    </row>
    <row r="761" spans="1:8" ht="20.25" customHeight="1">
      <c r="A761" s="287">
        <v>323</v>
      </c>
      <c r="B761" s="280" t="s">
        <v>16</v>
      </c>
      <c r="C761" s="291">
        <f>SUM(C762:C769)</f>
        <v>0</v>
      </c>
      <c r="D761" s="291">
        <f>SUM(D762:D768)</f>
        <v>0</v>
      </c>
      <c r="E761" s="291">
        <f>SUM(E762:E768)</f>
        <v>0</v>
      </c>
      <c r="F761" s="291">
        <f>SUM(F762:F768)</f>
        <v>0</v>
      </c>
      <c r="G761" s="135" t="e">
        <f t="shared" si="79"/>
        <v>#DIV/0!</v>
      </c>
      <c r="H761" s="243" t="e">
        <f t="shared" si="80"/>
        <v>#DIV/0!</v>
      </c>
    </row>
    <row r="762" spans="1:8" ht="20.25" customHeight="1">
      <c r="A762" s="20">
        <v>3231</v>
      </c>
      <c r="B762" s="21" t="s">
        <v>153</v>
      </c>
      <c r="C762" s="104">
        <v>0</v>
      </c>
      <c r="D762" s="22">
        <f>E762</f>
        <v>0</v>
      </c>
      <c r="E762" s="22"/>
      <c r="F762" s="22"/>
      <c r="G762" s="34" t="e">
        <f t="shared" si="79"/>
        <v>#DIV/0!</v>
      </c>
      <c r="H762" s="218" t="e">
        <f t="shared" si="80"/>
        <v>#DIV/0!</v>
      </c>
    </row>
    <row r="763" spans="1:8" ht="20.25" customHeight="1">
      <c r="A763" s="20">
        <v>3232</v>
      </c>
      <c r="B763" s="21" t="s">
        <v>93</v>
      </c>
      <c r="C763" s="104">
        <v>0</v>
      </c>
      <c r="D763" s="22">
        <f aca="true" t="shared" si="81" ref="D763:D768">E763</f>
        <v>0</v>
      </c>
      <c r="E763" s="22"/>
      <c r="F763" s="22"/>
      <c r="G763" s="34" t="e">
        <f t="shared" si="79"/>
        <v>#DIV/0!</v>
      </c>
      <c r="H763" s="218" t="e">
        <f t="shared" si="80"/>
        <v>#DIV/0!</v>
      </c>
    </row>
    <row r="764" spans="1:8" ht="20.25" customHeight="1">
      <c r="A764" s="20">
        <v>3234</v>
      </c>
      <c r="B764" s="21" t="s">
        <v>95</v>
      </c>
      <c r="C764" s="104">
        <v>0</v>
      </c>
      <c r="D764" s="22">
        <f t="shared" si="81"/>
        <v>0</v>
      </c>
      <c r="E764" s="22"/>
      <c r="F764" s="22"/>
      <c r="G764" s="34" t="e">
        <f t="shared" si="79"/>
        <v>#DIV/0!</v>
      </c>
      <c r="H764" s="218" t="e">
        <f t="shared" si="80"/>
        <v>#DIV/0!</v>
      </c>
    </row>
    <row r="765" spans="1:8" ht="20.25" customHeight="1">
      <c r="A765" s="20">
        <v>3235</v>
      </c>
      <c r="B765" s="21" t="s">
        <v>154</v>
      </c>
      <c r="C765" s="104">
        <v>0</v>
      </c>
      <c r="D765" s="22">
        <f t="shared" si="81"/>
        <v>0</v>
      </c>
      <c r="E765" s="22"/>
      <c r="F765" s="22"/>
      <c r="G765" s="34" t="e">
        <f t="shared" si="79"/>
        <v>#DIV/0!</v>
      </c>
      <c r="H765" s="218" t="e">
        <f t="shared" si="80"/>
        <v>#DIV/0!</v>
      </c>
    </row>
    <row r="766" spans="1:8" ht="20.25" customHeight="1">
      <c r="A766" s="20">
        <v>3236</v>
      </c>
      <c r="B766" s="21" t="s">
        <v>131</v>
      </c>
      <c r="C766" s="104">
        <v>0</v>
      </c>
      <c r="D766" s="22">
        <f t="shared" si="81"/>
        <v>0</v>
      </c>
      <c r="E766" s="22"/>
      <c r="F766" s="22"/>
      <c r="G766" s="34" t="e">
        <f t="shared" si="79"/>
        <v>#DIV/0!</v>
      </c>
      <c r="H766" s="218" t="e">
        <f t="shared" si="80"/>
        <v>#DIV/0!</v>
      </c>
    </row>
    <row r="767" spans="1:8" ht="20.25" customHeight="1">
      <c r="A767" s="20">
        <v>3237</v>
      </c>
      <c r="B767" s="21" t="s">
        <v>132</v>
      </c>
      <c r="C767" s="104"/>
      <c r="D767" s="22">
        <f t="shared" si="81"/>
        <v>0</v>
      </c>
      <c r="E767" s="22">
        <v>0</v>
      </c>
      <c r="F767" s="22">
        <v>0</v>
      </c>
      <c r="G767" s="34" t="e">
        <f t="shared" si="79"/>
        <v>#DIV/0!</v>
      </c>
      <c r="H767" s="218" t="e">
        <f t="shared" si="80"/>
        <v>#DIV/0!</v>
      </c>
    </row>
    <row r="768" spans="1:8" ht="20.25" customHeight="1">
      <c r="A768" s="20">
        <v>3238</v>
      </c>
      <c r="B768" s="21" t="s">
        <v>97</v>
      </c>
      <c r="C768" s="104"/>
      <c r="D768" s="22">
        <f t="shared" si="81"/>
        <v>0</v>
      </c>
      <c r="E768" s="22"/>
      <c r="F768" s="22"/>
      <c r="G768" s="34" t="e">
        <f t="shared" si="79"/>
        <v>#DIV/0!</v>
      </c>
      <c r="H768" s="218" t="e">
        <f t="shared" si="80"/>
        <v>#DIV/0!</v>
      </c>
    </row>
    <row r="769" spans="1:8" ht="20.25" customHeight="1">
      <c r="A769" s="262" t="s">
        <v>98</v>
      </c>
      <c r="B769" s="101" t="s">
        <v>17</v>
      </c>
      <c r="C769" s="104"/>
      <c r="D769" s="22"/>
      <c r="E769" s="22"/>
      <c r="F769" s="22"/>
      <c r="G769" s="34" t="e">
        <f t="shared" si="79"/>
        <v>#DIV/0!</v>
      </c>
      <c r="H769" s="218" t="e">
        <f t="shared" si="80"/>
        <v>#DIV/0!</v>
      </c>
    </row>
    <row r="770" spans="1:8" ht="20.25" customHeight="1">
      <c r="A770" s="267">
        <v>324</v>
      </c>
      <c r="B770" s="139" t="s">
        <v>23</v>
      </c>
      <c r="C770" s="291">
        <f>C771</f>
        <v>0</v>
      </c>
      <c r="D770" s="291">
        <f>D771</f>
        <v>0</v>
      </c>
      <c r="E770" s="291">
        <f>E771</f>
        <v>0</v>
      </c>
      <c r="F770" s="291">
        <f>F771</f>
        <v>0</v>
      </c>
      <c r="G770" s="135" t="e">
        <f t="shared" si="79"/>
        <v>#DIV/0!</v>
      </c>
      <c r="H770" s="243" t="e">
        <f t="shared" si="80"/>
        <v>#DIV/0!</v>
      </c>
    </row>
    <row r="771" spans="1:8" ht="20.25" customHeight="1">
      <c r="A771" s="262">
        <v>3241</v>
      </c>
      <c r="B771" s="101" t="s">
        <v>23</v>
      </c>
      <c r="C771" s="104">
        <v>0</v>
      </c>
      <c r="D771" s="22"/>
      <c r="E771" s="22"/>
      <c r="F771" s="22"/>
      <c r="G771" s="34" t="e">
        <f t="shared" si="79"/>
        <v>#DIV/0!</v>
      </c>
      <c r="H771" s="218" t="e">
        <f t="shared" si="80"/>
        <v>#DIV/0!</v>
      </c>
    </row>
    <row r="772" spans="1:8" ht="20.25" customHeight="1">
      <c r="A772" s="287">
        <v>329</v>
      </c>
      <c r="B772" s="280" t="s">
        <v>18</v>
      </c>
      <c r="C772" s="291">
        <f>SUM(C773:C777)</f>
        <v>800</v>
      </c>
      <c r="D772" s="291">
        <f>SUM(D774:D777)</f>
        <v>1000</v>
      </c>
      <c r="E772" s="291">
        <f>SUM(E774:E777)</f>
        <v>1000</v>
      </c>
      <c r="F772" s="291">
        <f>SUM(F774:F777)</f>
        <v>650</v>
      </c>
      <c r="G772" s="135">
        <f t="shared" si="79"/>
        <v>81.25</v>
      </c>
      <c r="H772" s="243">
        <f>F772/E772*100</f>
        <v>65</v>
      </c>
    </row>
    <row r="773" spans="1:8" ht="20.25" customHeight="1">
      <c r="A773" s="262">
        <v>3292</v>
      </c>
      <c r="B773" s="101" t="s">
        <v>179</v>
      </c>
      <c r="C773" s="292">
        <v>0</v>
      </c>
      <c r="D773" s="292"/>
      <c r="E773" s="292"/>
      <c r="F773" s="292"/>
      <c r="G773" s="34" t="e">
        <f t="shared" si="79"/>
        <v>#DIV/0!</v>
      </c>
      <c r="H773" s="298" t="e">
        <f>F773/E773*100</f>
        <v>#DIV/0!</v>
      </c>
    </row>
    <row r="774" spans="1:8" ht="20.25" customHeight="1">
      <c r="A774" s="20">
        <v>3293</v>
      </c>
      <c r="B774" s="21" t="s">
        <v>102</v>
      </c>
      <c r="C774" s="104">
        <v>0</v>
      </c>
      <c r="D774" s="22"/>
      <c r="E774" s="22"/>
      <c r="F774" s="22"/>
      <c r="G774" s="34" t="e">
        <f aca="true" t="shared" si="82" ref="G774:G785">F774/C774*100</f>
        <v>#DIV/0!</v>
      </c>
      <c r="H774" s="218" t="e">
        <f aca="true" t="shared" si="83" ref="H774:H785">F774/E774*100</f>
        <v>#DIV/0!</v>
      </c>
    </row>
    <row r="775" spans="1:8" ht="20.25" customHeight="1">
      <c r="A775" s="20">
        <v>3294</v>
      </c>
      <c r="B775" s="21" t="s">
        <v>133</v>
      </c>
      <c r="C775" s="104">
        <v>0</v>
      </c>
      <c r="D775" s="22"/>
      <c r="E775" s="22"/>
      <c r="F775" s="22"/>
      <c r="G775" s="34" t="e">
        <f t="shared" si="82"/>
        <v>#DIV/0!</v>
      </c>
      <c r="H775" s="218" t="e">
        <f t="shared" si="83"/>
        <v>#DIV/0!</v>
      </c>
    </row>
    <row r="776" spans="1:8" ht="20.25" customHeight="1">
      <c r="A776" s="20">
        <v>3295</v>
      </c>
      <c r="B776" s="21" t="s">
        <v>103</v>
      </c>
      <c r="C776" s="104">
        <v>0</v>
      </c>
      <c r="D776" s="22"/>
      <c r="E776" s="22"/>
      <c r="F776" s="22"/>
      <c r="G776" s="34" t="e">
        <f t="shared" si="82"/>
        <v>#DIV/0!</v>
      </c>
      <c r="H776" s="218" t="e">
        <f t="shared" si="83"/>
        <v>#DIV/0!</v>
      </c>
    </row>
    <row r="777" spans="1:8" ht="20.25" customHeight="1">
      <c r="A777" s="20">
        <v>3299</v>
      </c>
      <c r="B777" s="21" t="s">
        <v>18</v>
      </c>
      <c r="C777" s="104">
        <v>800</v>
      </c>
      <c r="D777" s="22">
        <f>E777</f>
        <v>1000</v>
      </c>
      <c r="E777" s="22">
        <v>1000</v>
      </c>
      <c r="F777" s="22">
        <v>650</v>
      </c>
      <c r="G777" s="34">
        <f t="shared" si="82"/>
        <v>81.25</v>
      </c>
      <c r="H777" s="218">
        <f t="shared" si="83"/>
        <v>65</v>
      </c>
    </row>
    <row r="778" spans="1:8" ht="20.25" customHeight="1">
      <c r="A778" s="185">
        <v>34</v>
      </c>
      <c r="B778" s="186" t="s">
        <v>19</v>
      </c>
      <c r="C778" s="294">
        <f>SUM(C779)</f>
        <v>0</v>
      </c>
      <c r="D778" s="294">
        <f>SUM(D779)</f>
        <v>0</v>
      </c>
      <c r="E778" s="294">
        <f>SUM(E779)</f>
        <v>0</v>
      </c>
      <c r="F778" s="294">
        <f>SUM(F779)</f>
        <v>0</v>
      </c>
      <c r="G778" s="131" t="e">
        <f t="shared" si="82"/>
        <v>#DIV/0!</v>
      </c>
      <c r="H778" s="286" t="e">
        <f t="shared" si="83"/>
        <v>#DIV/0!</v>
      </c>
    </row>
    <row r="779" spans="1:8" ht="20.25" customHeight="1">
      <c r="A779" s="287">
        <v>343</v>
      </c>
      <c r="B779" s="280" t="s">
        <v>20</v>
      </c>
      <c r="C779" s="291">
        <f>SUM(C780,C781)</f>
        <v>0</v>
      </c>
      <c r="D779" s="291">
        <f>SUM(D780,D781)</f>
        <v>0</v>
      </c>
      <c r="E779" s="291">
        <f>SUM(E780,E781)</f>
        <v>0</v>
      </c>
      <c r="F779" s="291">
        <f>SUM(F780,F781)</f>
        <v>0</v>
      </c>
      <c r="G779" s="135" t="e">
        <f t="shared" si="82"/>
        <v>#DIV/0!</v>
      </c>
      <c r="H779" s="243" t="e">
        <f t="shared" si="83"/>
        <v>#DIV/0!</v>
      </c>
    </row>
    <row r="780" spans="1:8" ht="20.25" customHeight="1">
      <c r="A780" s="20">
        <v>3431</v>
      </c>
      <c r="B780" s="21" t="s">
        <v>106</v>
      </c>
      <c r="C780" s="104">
        <v>0</v>
      </c>
      <c r="D780" s="22"/>
      <c r="E780" s="22"/>
      <c r="F780" s="22"/>
      <c r="G780" s="34" t="e">
        <f t="shared" si="82"/>
        <v>#DIV/0!</v>
      </c>
      <c r="H780" s="218" t="e">
        <f t="shared" si="83"/>
        <v>#DIV/0!</v>
      </c>
    </row>
    <row r="781" spans="1:8" ht="20.25" customHeight="1">
      <c r="A781" s="20">
        <v>3433</v>
      </c>
      <c r="B781" s="21" t="s">
        <v>140</v>
      </c>
      <c r="C781" s="104"/>
      <c r="D781" s="22"/>
      <c r="E781" s="22"/>
      <c r="F781" s="22"/>
      <c r="G781" s="34" t="e">
        <f t="shared" si="82"/>
        <v>#DIV/0!</v>
      </c>
      <c r="H781" s="218" t="e">
        <f t="shared" si="83"/>
        <v>#DIV/0!</v>
      </c>
    </row>
    <row r="782" spans="1:8" ht="20.25" customHeight="1">
      <c r="A782" s="185">
        <v>42</v>
      </c>
      <c r="B782" s="186" t="s">
        <v>156</v>
      </c>
      <c r="C782" s="294">
        <f>SUM(C783)</f>
        <v>0</v>
      </c>
      <c r="D782" s="294">
        <f aca="true" t="shared" si="84" ref="D782:F783">SUM(D783)</f>
        <v>0</v>
      </c>
      <c r="E782" s="294">
        <f t="shared" si="84"/>
        <v>0</v>
      </c>
      <c r="F782" s="294">
        <f t="shared" si="84"/>
        <v>0</v>
      </c>
      <c r="G782" s="131" t="e">
        <f t="shared" si="82"/>
        <v>#DIV/0!</v>
      </c>
      <c r="H782" s="286" t="e">
        <f t="shared" si="83"/>
        <v>#DIV/0!</v>
      </c>
    </row>
    <row r="783" spans="1:8" ht="20.25" customHeight="1">
      <c r="A783" s="287">
        <v>424</v>
      </c>
      <c r="B783" s="280" t="s">
        <v>157</v>
      </c>
      <c r="C783" s="291">
        <f>SUM(C784)</f>
        <v>0</v>
      </c>
      <c r="D783" s="291">
        <f t="shared" si="84"/>
        <v>0</v>
      </c>
      <c r="E783" s="291">
        <f t="shared" si="84"/>
        <v>0</v>
      </c>
      <c r="F783" s="291">
        <f t="shared" si="84"/>
        <v>0</v>
      </c>
      <c r="G783" s="135" t="e">
        <f t="shared" si="82"/>
        <v>#DIV/0!</v>
      </c>
      <c r="H783" s="243" t="e">
        <f t="shared" si="83"/>
        <v>#DIV/0!</v>
      </c>
    </row>
    <row r="784" spans="1:8" ht="20.25" customHeight="1">
      <c r="A784" s="288">
        <v>4241</v>
      </c>
      <c r="B784" s="199" t="s">
        <v>157</v>
      </c>
      <c r="C784" s="289"/>
      <c r="D784" s="198"/>
      <c r="E784" s="198"/>
      <c r="F784" s="198"/>
      <c r="G784" s="236" t="e">
        <f t="shared" si="82"/>
        <v>#DIV/0!</v>
      </c>
      <c r="H784" s="237" t="e">
        <f t="shared" si="83"/>
        <v>#DIV/0!</v>
      </c>
    </row>
    <row r="785" spans="1:8" ht="20.25" customHeight="1">
      <c r="A785" s="535" t="s">
        <v>6</v>
      </c>
      <c r="B785" s="536"/>
      <c r="C785" s="290">
        <f>SUM(C738,C748,C778,C782)</f>
        <v>8727.130000000001</v>
      </c>
      <c r="D785" s="290">
        <f>SUM(D738,D748,D778,D782)</f>
        <v>5167.92</v>
      </c>
      <c r="E785" s="290">
        <f>SUM(E738,E748,E778,E782)</f>
        <v>5167.92</v>
      </c>
      <c r="F785" s="290">
        <f>SUM(F738,F748,F778,F782)</f>
        <v>1817.92</v>
      </c>
      <c r="G785" s="164">
        <f t="shared" si="82"/>
        <v>20.830674001647733</v>
      </c>
      <c r="H785" s="165">
        <f t="shared" si="83"/>
        <v>35.17701512407313</v>
      </c>
    </row>
    <row r="786" spans="1:8" ht="20.25" customHeight="1">
      <c r="A786" s="59"/>
      <c r="B786" s="59"/>
      <c r="C786" s="59"/>
      <c r="D786" s="59"/>
      <c r="E786" s="59"/>
      <c r="F786" s="59"/>
      <c r="G786" s="59"/>
      <c r="H786" s="59"/>
    </row>
    <row r="787" spans="1:8" ht="20.25" customHeight="1">
      <c r="A787" s="59"/>
      <c r="B787" s="59"/>
      <c r="C787" s="59"/>
      <c r="D787" s="59"/>
      <c r="E787" s="59"/>
      <c r="F787" s="59"/>
      <c r="G787" s="59"/>
      <c r="H787" s="59"/>
    </row>
    <row r="788" spans="1:8" ht="20.25" customHeight="1">
      <c r="A788" s="171" t="s">
        <v>197</v>
      </c>
      <c r="B788" s="11"/>
      <c r="C788" s="12"/>
      <c r="D788" s="12"/>
      <c r="E788" s="12"/>
      <c r="F788" s="12"/>
      <c r="G788" s="12"/>
      <c r="H788" s="12"/>
    </row>
    <row r="789" spans="1:8" ht="20.25" customHeight="1">
      <c r="A789" s="518" t="s">
        <v>74</v>
      </c>
      <c r="B789" s="520" t="s">
        <v>3</v>
      </c>
      <c r="C789" s="520" t="s">
        <v>227</v>
      </c>
      <c r="D789" s="514" t="s">
        <v>228</v>
      </c>
      <c r="E789" s="514" t="s">
        <v>229</v>
      </c>
      <c r="F789" s="514" t="s">
        <v>230</v>
      </c>
      <c r="G789" s="514" t="s">
        <v>71</v>
      </c>
      <c r="H789" s="514" t="s">
        <v>71</v>
      </c>
    </row>
    <row r="790" spans="1:8" ht="20.25" customHeight="1">
      <c r="A790" s="519"/>
      <c r="B790" s="521"/>
      <c r="C790" s="521"/>
      <c r="D790" s="515"/>
      <c r="E790" s="515"/>
      <c r="F790" s="515"/>
      <c r="G790" s="515"/>
      <c r="H790" s="515"/>
    </row>
    <row r="791" spans="1:8" ht="20.25" customHeight="1">
      <c r="A791" s="522">
        <v>1</v>
      </c>
      <c r="B791" s="522"/>
      <c r="C791" s="90">
        <v>2</v>
      </c>
      <c r="D791" s="91">
        <v>3</v>
      </c>
      <c r="E791" s="91">
        <v>4</v>
      </c>
      <c r="F791" s="91">
        <v>5</v>
      </c>
      <c r="G791" s="91" t="s">
        <v>72</v>
      </c>
      <c r="H791" s="91" t="s">
        <v>73</v>
      </c>
    </row>
    <row r="792" spans="1:8" ht="20.25" customHeight="1">
      <c r="A792" s="303">
        <v>32</v>
      </c>
      <c r="B792" s="282" t="s">
        <v>11</v>
      </c>
      <c r="C792" s="309">
        <f>C793+C796</f>
        <v>0</v>
      </c>
      <c r="D792" s="309">
        <f>D793+D796</f>
        <v>14330</v>
      </c>
      <c r="E792" s="309">
        <f>E793+E796</f>
        <v>14330</v>
      </c>
      <c r="F792" s="309">
        <f>F793+F796</f>
        <v>6461.8</v>
      </c>
      <c r="G792" s="284" t="e">
        <f>F792/C792*100</f>
        <v>#DIV/0!</v>
      </c>
      <c r="H792" s="285">
        <f>F792/E792*100</f>
        <v>45.09281228192603</v>
      </c>
    </row>
    <row r="793" spans="1:8" ht="20.25" customHeight="1">
      <c r="A793" s="287">
        <v>322</v>
      </c>
      <c r="B793" s="280" t="s">
        <v>14</v>
      </c>
      <c r="C793" s="191">
        <f>C794+C795</f>
        <v>0</v>
      </c>
      <c r="D793" s="191">
        <f>D794+D795</f>
        <v>6360</v>
      </c>
      <c r="E793" s="191">
        <f>E794+E795</f>
        <v>6360</v>
      </c>
      <c r="F793" s="191">
        <f>F794+F795</f>
        <v>461.8</v>
      </c>
      <c r="G793" s="140" t="e">
        <f>F793/C793*100</f>
        <v>#DIV/0!</v>
      </c>
      <c r="H793" s="310">
        <f>F793/E793*100</f>
        <v>7.261006289308177</v>
      </c>
    </row>
    <row r="794" spans="1:8" ht="20.25" customHeight="1">
      <c r="A794" s="20">
        <v>3221</v>
      </c>
      <c r="B794" s="21" t="s">
        <v>15</v>
      </c>
      <c r="C794" s="192"/>
      <c r="D794" s="193">
        <f>E794</f>
        <v>3600</v>
      </c>
      <c r="E794" s="193">
        <v>3600</v>
      </c>
      <c r="F794" s="93">
        <v>461.8</v>
      </c>
      <c r="G794" s="93" t="e">
        <f>F794/C794*100</f>
        <v>#DIV/0!</v>
      </c>
      <c r="H794" s="311">
        <f>F794/E794*100</f>
        <v>12.827777777777778</v>
      </c>
    </row>
    <row r="795" spans="1:8" ht="20.25" customHeight="1">
      <c r="A795" s="288">
        <v>3225</v>
      </c>
      <c r="B795" s="199" t="s">
        <v>246</v>
      </c>
      <c r="C795" s="314"/>
      <c r="D795" s="305">
        <f>E795</f>
        <v>2760</v>
      </c>
      <c r="E795" s="305">
        <v>2760</v>
      </c>
      <c r="F795" s="198"/>
      <c r="G795" s="236" t="e">
        <f>F795/C795*100</f>
        <v>#DIV/0!</v>
      </c>
      <c r="H795" s="237">
        <f>F795/E795*100</f>
        <v>0</v>
      </c>
    </row>
    <row r="796" spans="1:8" ht="20.25" customHeight="1">
      <c r="A796" s="287">
        <v>323</v>
      </c>
      <c r="B796" s="280" t="s">
        <v>16</v>
      </c>
      <c r="C796" s="487">
        <f aca="true" t="shared" si="85" ref="C796:H796">C797</f>
        <v>0</v>
      </c>
      <c r="D796" s="487">
        <f t="shared" si="85"/>
        <v>7970</v>
      </c>
      <c r="E796" s="487">
        <f t="shared" si="85"/>
        <v>7970</v>
      </c>
      <c r="F796" s="487">
        <f t="shared" si="85"/>
        <v>6000</v>
      </c>
      <c r="G796" s="487" t="e">
        <f t="shared" si="85"/>
        <v>#DIV/0!</v>
      </c>
      <c r="H796" s="487">
        <f t="shared" si="85"/>
        <v>75.28230865746549</v>
      </c>
    </row>
    <row r="797" spans="1:8" ht="20.25" customHeight="1">
      <c r="A797" s="20">
        <v>3237</v>
      </c>
      <c r="B797" s="21" t="s">
        <v>132</v>
      </c>
      <c r="C797" s="485"/>
      <c r="D797" s="486">
        <f>E797</f>
        <v>7970</v>
      </c>
      <c r="E797" s="486">
        <v>7970</v>
      </c>
      <c r="F797" s="222">
        <v>6000</v>
      </c>
      <c r="G797" s="236" t="e">
        <f>F797/C797*100</f>
        <v>#DIV/0!</v>
      </c>
      <c r="H797" s="237">
        <f>F797/E797*100</f>
        <v>75.28230865746549</v>
      </c>
    </row>
    <row r="798" spans="1:8" ht="20.25" customHeight="1">
      <c r="A798" s="527" t="s">
        <v>6</v>
      </c>
      <c r="B798" s="528"/>
      <c r="C798" s="307">
        <f>C792</f>
        <v>0</v>
      </c>
      <c r="D798" s="307">
        <f>D792</f>
        <v>14330</v>
      </c>
      <c r="E798" s="307">
        <f>E792</f>
        <v>14330</v>
      </c>
      <c r="F798" s="307">
        <f>F792</f>
        <v>6461.8</v>
      </c>
      <c r="G798" s="164" t="e">
        <f>F798/C798*100</f>
        <v>#DIV/0!</v>
      </c>
      <c r="H798" s="165">
        <f>F798/E798*100</f>
        <v>45.09281228192603</v>
      </c>
    </row>
    <row r="799" spans="1:8" ht="20.25" customHeight="1">
      <c r="A799" s="59"/>
      <c r="B799" s="59"/>
      <c r="C799" s="59"/>
      <c r="D799" s="59"/>
      <c r="E799" s="59"/>
      <c r="F799" s="59"/>
      <c r="G799" s="59"/>
      <c r="H799" s="59"/>
    </row>
    <row r="800" spans="1:8" ht="20.25" customHeight="1">
      <c r="A800" s="59"/>
      <c r="B800" s="59"/>
      <c r="C800" s="59"/>
      <c r="D800" s="59"/>
      <c r="E800" s="59"/>
      <c r="F800" s="59"/>
      <c r="G800" s="59"/>
      <c r="H800" s="59"/>
    </row>
    <row r="801" spans="1:8" ht="20.25" customHeight="1">
      <c r="A801" s="537" t="s">
        <v>221</v>
      </c>
      <c r="B801" s="537"/>
      <c r="C801" s="537"/>
      <c r="D801" s="78"/>
      <c r="E801" s="59"/>
      <c r="F801" s="59"/>
      <c r="G801" s="59"/>
      <c r="H801" s="59"/>
    </row>
    <row r="802" spans="1:8" ht="20.25" customHeight="1">
      <c r="A802" s="532" t="s">
        <v>205</v>
      </c>
      <c r="B802" s="532"/>
      <c r="C802" s="532"/>
      <c r="D802" s="532"/>
      <c r="E802" s="59"/>
      <c r="F802" s="59"/>
      <c r="G802" s="59"/>
      <c r="H802" s="59"/>
    </row>
    <row r="803" spans="1:8" ht="20.25" customHeight="1">
      <c r="A803" s="59"/>
      <c r="B803" s="59"/>
      <c r="C803" s="59"/>
      <c r="D803" s="59"/>
      <c r="E803" s="59"/>
      <c r="F803" s="59"/>
      <c r="G803" s="59"/>
      <c r="H803" s="59"/>
    </row>
    <row r="804" spans="1:8" ht="20.25" customHeight="1">
      <c r="A804" s="171" t="s">
        <v>200</v>
      </c>
      <c r="B804" s="59"/>
      <c r="C804" s="59"/>
      <c r="D804" s="59"/>
      <c r="E804" s="59"/>
      <c r="F804" s="59"/>
      <c r="G804" s="59"/>
      <c r="H804" s="59"/>
    </row>
    <row r="805" spans="1:8" ht="20.25" customHeight="1">
      <c r="A805" s="518" t="s">
        <v>74</v>
      </c>
      <c r="B805" s="520" t="s">
        <v>3</v>
      </c>
      <c r="C805" s="520" t="s">
        <v>227</v>
      </c>
      <c r="D805" s="514" t="s">
        <v>228</v>
      </c>
      <c r="E805" s="514" t="s">
        <v>229</v>
      </c>
      <c r="F805" s="514" t="s">
        <v>230</v>
      </c>
      <c r="G805" s="514" t="s">
        <v>71</v>
      </c>
      <c r="H805" s="514" t="s">
        <v>71</v>
      </c>
    </row>
    <row r="806" spans="1:8" ht="20.25" customHeight="1">
      <c r="A806" s="519"/>
      <c r="B806" s="521"/>
      <c r="C806" s="521"/>
      <c r="D806" s="515"/>
      <c r="E806" s="515"/>
      <c r="F806" s="515"/>
      <c r="G806" s="515"/>
      <c r="H806" s="515"/>
    </row>
    <row r="807" spans="1:8" ht="20.25" customHeight="1">
      <c r="A807" s="533">
        <v>1</v>
      </c>
      <c r="B807" s="534"/>
      <c r="C807" s="90">
        <v>2</v>
      </c>
      <c r="D807" s="91">
        <v>3</v>
      </c>
      <c r="E807" s="91">
        <v>4</v>
      </c>
      <c r="F807" s="91">
        <v>5</v>
      </c>
      <c r="G807" s="91" t="s">
        <v>72</v>
      </c>
      <c r="H807" s="91" t="s">
        <v>73</v>
      </c>
    </row>
    <row r="808" spans="1:8" ht="20.25" customHeight="1">
      <c r="A808" s="295">
        <v>31</v>
      </c>
      <c r="B808" s="296" t="s">
        <v>7</v>
      </c>
      <c r="C808" s="297">
        <f>SUM(C809,C813,C815)</f>
        <v>0</v>
      </c>
      <c r="D808" s="297">
        <f>SUM(D809,D813,D815)</f>
        <v>0</v>
      </c>
      <c r="E808" s="297">
        <f>SUM(E809,E813,E815)</f>
        <v>0</v>
      </c>
      <c r="F808" s="297">
        <f>SUM(F809,F813,F815)</f>
        <v>0</v>
      </c>
      <c r="G808" s="284" t="e">
        <f>F808/C808*100</f>
        <v>#DIV/0!</v>
      </c>
      <c r="H808" s="285" t="e">
        <f>F808/E808*100</f>
        <v>#DIV/0!</v>
      </c>
    </row>
    <row r="809" spans="1:8" ht="20.25" customHeight="1">
      <c r="A809" s="267">
        <v>311</v>
      </c>
      <c r="B809" s="139" t="s">
        <v>8</v>
      </c>
      <c r="C809" s="140">
        <f>SUM(C810:C812)</f>
        <v>0</v>
      </c>
      <c r="D809" s="140">
        <f>SUM(D810:D812)</f>
        <v>0</v>
      </c>
      <c r="E809" s="140">
        <f>SUM(E810:E812)</f>
        <v>0</v>
      </c>
      <c r="F809" s="140">
        <f>SUM(F810:F812)</f>
        <v>0</v>
      </c>
      <c r="G809" s="135" t="e">
        <f>F809/C809*100</f>
        <v>#DIV/0!</v>
      </c>
      <c r="H809" s="243" t="e">
        <f>F809/E809*100</f>
        <v>#DIV/0!</v>
      </c>
    </row>
    <row r="810" spans="1:8" ht="20.25" customHeight="1">
      <c r="A810" s="262">
        <v>3111</v>
      </c>
      <c r="B810" s="21" t="s">
        <v>78</v>
      </c>
      <c r="C810" s="93">
        <v>0</v>
      </c>
      <c r="D810" s="93"/>
      <c r="E810" s="93"/>
      <c r="F810" s="93"/>
      <c r="G810" s="34" t="e">
        <f>F810/C810*100</f>
        <v>#DIV/0!</v>
      </c>
      <c r="H810" s="218" t="e">
        <f>F810/E810*100</f>
        <v>#DIV/0!</v>
      </c>
    </row>
    <row r="811" spans="1:8" ht="20.25" customHeight="1">
      <c r="A811" s="262">
        <v>3113</v>
      </c>
      <c r="B811" s="21" t="s">
        <v>180</v>
      </c>
      <c r="C811" s="93">
        <v>0</v>
      </c>
      <c r="D811" s="93"/>
      <c r="E811" s="93"/>
      <c r="F811" s="93"/>
      <c r="G811" s="34" t="e">
        <f>F811/C811*100</f>
        <v>#DIV/0!</v>
      </c>
      <c r="H811" s="218" t="e">
        <f>F811/E811*100</f>
        <v>#DIV/0!</v>
      </c>
    </row>
    <row r="812" spans="1:8" ht="20.25" customHeight="1">
      <c r="A812" s="262">
        <v>3114</v>
      </c>
      <c r="B812" s="21" t="s">
        <v>181</v>
      </c>
      <c r="C812" s="93">
        <v>0</v>
      </c>
      <c r="D812" s="93"/>
      <c r="E812" s="93"/>
      <c r="F812" s="93"/>
      <c r="G812" s="34" t="e">
        <f>F812/C812*100</f>
        <v>#DIV/0!</v>
      </c>
      <c r="H812" s="218" t="e">
        <f>F812/E812*100</f>
        <v>#DIV/0!</v>
      </c>
    </row>
    <row r="813" spans="1:8" ht="20.25" customHeight="1">
      <c r="A813" s="267">
        <v>312</v>
      </c>
      <c r="B813" s="139" t="s">
        <v>9</v>
      </c>
      <c r="C813" s="140">
        <f>SUM(C814)</f>
        <v>0</v>
      </c>
      <c r="D813" s="140">
        <f>SUM(D814)</f>
        <v>0</v>
      </c>
      <c r="E813" s="140">
        <f>SUM(E814)</f>
        <v>0</v>
      </c>
      <c r="F813" s="140">
        <f>SUM(F814)</f>
        <v>0</v>
      </c>
      <c r="G813" s="135" t="e">
        <f aca="true" t="shared" si="86" ref="G813:G821">F813/C813*100</f>
        <v>#DIV/0!</v>
      </c>
      <c r="H813" s="243" t="e">
        <f aca="true" t="shared" si="87" ref="H813:H821">F813/E813*100</f>
        <v>#DIV/0!</v>
      </c>
    </row>
    <row r="814" spans="1:8" ht="20.25" customHeight="1">
      <c r="A814" s="262" t="s">
        <v>89</v>
      </c>
      <c r="B814" s="101" t="s">
        <v>9</v>
      </c>
      <c r="C814" s="93">
        <v>0</v>
      </c>
      <c r="D814" s="93"/>
      <c r="E814" s="93"/>
      <c r="F814" s="93"/>
      <c r="G814" s="34" t="e">
        <f t="shared" si="86"/>
        <v>#DIV/0!</v>
      </c>
      <c r="H814" s="218" t="e">
        <f t="shared" si="87"/>
        <v>#DIV/0!</v>
      </c>
    </row>
    <row r="815" spans="1:8" ht="20.25" customHeight="1">
      <c r="A815" s="267">
        <v>313</v>
      </c>
      <c r="B815" s="139" t="s">
        <v>10</v>
      </c>
      <c r="C815" s="140">
        <f>SUM(C816:C817)</f>
        <v>0</v>
      </c>
      <c r="D815" s="140">
        <f>SUM(D816:D817)</f>
        <v>0</v>
      </c>
      <c r="E815" s="140">
        <f>SUM(E816:E817)</f>
        <v>0</v>
      </c>
      <c r="F815" s="140">
        <f>SUM(F816:F817)</f>
        <v>0</v>
      </c>
      <c r="G815" s="135" t="e">
        <f t="shared" si="86"/>
        <v>#DIV/0!</v>
      </c>
      <c r="H815" s="243" t="e">
        <f t="shared" si="87"/>
        <v>#DIV/0!</v>
      </c>
    </row>
    <row r="816" spans="1:8" ht="20.25" customHeight="1">
      <c r="A816" s="262">
        <v>3132</v>
      </c>
      <c r="B816" s="101" t="s">
        <v>79</v>
      </c>
      <c r="C816" s="93">
        <v>0</v>
      </c>
      <c r="D816" s="93"/>
      <c r="E816" s="93"/>
      <c r="F816" s="93"/>
      <c r="G816" s="34" t="e">
        <f t="shared" si="86"/>
        <v>#DIV/0!</v>
      </c>
      <c r="H816" s="218" t="e">
        <f t="shared" si="87"/>
        <v>#DIV/0!</v>
      </c>
    </row>
    <row r="817" spans="1:8" ht="20.25" customHeight="1">
      <c r="A817" s="262">
        <v>3133</v>
      </c>
      <c r="B817" s="101" t="s">
        <v>80</v>
      </c>
      <c r="C817" s="93">
        <v>0</v>
      </c>
      <c r="D817" s="93"/>
      <c r="E817" s="93"/>
      <c r="F817" s="93"/>
      <c r="G817" s="34" t="e">
        <f t="shared" si="86"/>
        <v>#DIV/0!</v>
      </c>
      <c r="H817" s="218" t="e">
        <f t="shared" si="87"/>
        <v>#DIV/0!</v>
      </c>
    </row>
    <row r="818" spans="1:8" ht="20.25" customHeight="1">
      <c r="A818" s="168">
        <v>32</v>
      </c>
      <c r="B818" s="151" t="s">
        <v>11</v>
      </c>
      <c r="C818" s="131">
        <f>SUM(C819,C824,C831,C842,C840)</f>
        <v>0</v>
      </c>
      <c r="D818" s="131">
        <f>SUM(D819,D824,D831,D842,D840)</f>
        <v>3457.28</v>
      </c>
      <c r="E818" s="131">
        <f>SUM(E819,E824,E831,E842,E840)</f>
        <v>3457.28</v>
      </c>
      <c r="F818" s="131">
        <f>SUM(F819,F824,F831,F842,F840)</f>
        <v>3032.74</v>
      </c>
      <c r="G818" s="131" t="e">
        <f t="shared" si="86"/>
        <v>#DIV/0!</v>
      </c>
      <c r="H818" s="286">
        <f t="shared" si="87"/>
        <v>87.72040447982228</v>
      </c>
    </row>
    <row r="819" spans="1:8" ht="20.25" customHeight="1">
      <c r="A819" s="169">
        <v>321</v>
      </c>
      <c r="B819" s="137" t="s">
        <v>12</v>
      </c>
      <c r="C819" s="170">
        <f>SUM(C820:C823)</f>
        <v>0</v>
      </c>
      <c r="D819" s="170">
        <f>SUM(D820:D823)</f>
        <v>0</v>
      </c>
      <c r="E819" s="170">
        <f>SUM(E820:E823)</f>
        <v>0</v>
      </c>
      <c r="F819" s="170">
        <f>SUM(F820:F823)</f>
        <v>0</v>
      </c>
      <c r="G819" s="135" t="e">
        <f t="shared" si="86"/>
        <v>#DIV/0!</v>
      </c>
      <c r="H819" s="243" t="e">
        <f t="shared" si="87"/>
        <v>#DIV/0!</v>
      </c>
    </row>
    <row r="820" spans="1:8" ht="20.25" customHeight="1">
      <c r="A820" s="20" t="s">
        <v>81</v>
      </c>
      <c r="B820" s="21" t="s">
        <v>82</v>
      </c>
      <c r="C820" s="104">
        <v>0</v>
      </c>
      <c r="D820" s="22"/>
      <c r="E820" s="22"/>
      <c r="F820" s="22"/>
      <c r="G820" s="34" t="e">
        <f t="shared" si="86"/>
        <v>#DIV/0!</v>
      </c>
      <c r="H820" s="218" t="e">
        <f t="shared" si="87"/>
        <v>#DIV/0!</v>
      </c>
    </row>
    <row r="821" spans="1:8" ht="20.25" customHeight="1">
      <c r="A821" s="20">
        <v>3212</v>
      </c>
      <c r="B821" s="101" t="s">
        <v>13</v>
      </c>
      <c r="C821" s="104">
        <v>0</v>
      </c>
      <c r="D821" s="22"/>
      <c r="E821" s="22"/>
      <c r="F821" s="22"/>
      <c r="G821" s="34" t="e">
        <f t="shared" si="86"/>
        <v>#DIV/0!</v>
      </c>
      <c r="H821" s="218" t="e">
        <f t="shared" si="87"/>
        <v>#DIV/0!</v>
      </c>
    </row>
    <row r="822" spans="1:8" ht="20.25" customHeight="1">
      <c r="A822" s="20">
        <v>3213</v>
      </c>
      <c r="B822" s="21" t="s">
        <v>125</v>
      </c>
      <c r="C822" s="104">
        <v>0</v>
      </c>
      <c r="D822" s="22"/>
      <c r="E822" s="22"/>
      <c r="F822" s="22"/>
      <c r="G822" s="34" t="e">
        <f aca="true" t="shared" si="88" ref="G822:G844">F822/C822*100</f>
        <v>#DIV/0!</v>
      </c>
      <c r="H822" s="218" t="e">
        <f aca="true" t="shared" si="89" ref="H822:H844">F822/E822*100</f>
        <v>#DIV/0!</v>
      </c>
    </row>
    <row r="823" spans="1:8" ht="20.25" customHeight="1">
      <c r="A823" s="20">
        <v>3214</v>
      </c>
      <c r="B823" s="21" t="s">
        <v>126</v>
      </c>
      <c r="C823" s="104">
        <v>0</v>
      </c>
      <c r="D823" s="22"/>
      <c r="E823" s="22"/>
      <c r="F823" s="22"/>
      <c r="G823" s="34" t="e">
        <f t="shared" si="88"/>
        <v>#DIV/0!</v>
      </c>
      <c r="H823" s="218" t="e">
        <f t="shared" si="89"/>
        <v>#DIV/0!</v>
      </c>
    </row>
    <row r="824" spans="1:8" ht="20.25" customHeight="1">
      <c r="A824" s="287">
        <v>322</v>
      </c>
      <c r="B824" s="280" t="s">
        <v>14</v>
      </c>
      <c r="C824" s="291">
        <f>SUM(C825:C830)</f>
        <v>0</v>
      </c>
      <c r="D824" s="291">
        <f>SUM(D825:D830)</f>
        <v>1295</v>
      </c>
      <c r="E824" s="291">
        <f>SUM(E825:E830)</f>
        <v>1295</v>
      </c>
      <c r="F824" s="291">
        <f>SUM(F825:F830)</f>
        <v>1210</v>
      </c>
      <c r="G824" s="135" t="e">
        <f t="shared" si="88"/>
        <v>#DIV/0!</v>
      </c>
      <c r="H824" s="243">
        <f t="shared" si="89"/>
        <v>93.43629343629344</v>
      </c>
    </row>
    <row r="825" spans="1:8" ht="20.25" customHeight="1">
      <c r="A825" s="20">
        <v>3221</v>
      </c>
      <c r="B825" s="21" t="s">
        <v>15</v>
      </c>
      <c r="C825" s="104">
        <v>0</v>
      </c>
      <c r="D825" s="22">
        <f>E825</f>
        <v>305</v>
      </c>
      <c r="E825" s="22">
        <v>305</v>
      </c>
      <c r="F825" s="22">
        <v>280</v>
      </c>
      <c r="G825" s="34" t="e">
        <f t="shared" si="88"/>
        <v>#DIV/0!</v>
      </c>
      <c r="H825" s="218">
        <f t="shared" si="89"/>
        <v>91.80327868852459</v>
      </c>
    </row>
    <row r="826" spans="1:8" ht="20.25" customHeight="1">
      <c r="A826" s="20">
        <v>3222</v>
      </c>
      <c r="B826" s="21" t="s">
        <v>155</v>
      </c>
      <c r="C826" s="104">
        <v>0</v>
      </c>
      <c r="D826" s="22">
        <f>E826</f>
        <v>990</v>
      </c>
      <c r="E826" s="22">
        <v>990</v>
      </c>
      <c r="F826" s="22">
        <v>930</v>
      </c>
      <c r="G826" s="34" t="e">
        <f t="shared" si="88"/>
        <v>#DIV/0!</v>
      </c>
      <c r="H826" s="218">
        <f t="shared" si="89"/>
        <v>93.93939393939394</v>
      </c>
    </row>
    <row r="827" spans="1:8" ht="20.25" customHeight="1">
      <c r="A827" s="20">
        <v>3223</v>
      </c>
      <c r="B827" s="21" t="s">
        <v>86</v>
      </c>
      <c r="C827" s="104">
        <v>0</v>
      </c>
      <c r="D827" s="22">
        <f>E827</f>
        <v>0</v>
      </c>
      <c r="E827" s="22"/>
      <c r="F827" s="22"/>
      <c r="G827" s="34" t="e">
        <f t="shared" si="88"/>
        <v>#DIV/0!</v>
      </c>
      <c r="H827" s="218" t="e">
        <f t="shared" si="89"/>
        <v>#DIV/0!</v>
      </c>
    </row>
    <row r="828" spans="1:8" ht="20.25" customHeight="1">
      <c r="A828" s="20">
        <v>3224</v>
      </c>
      <c r="B828" s="21" t="s">
        <v>151</v>
      </c>
      <c r="C828" s="104">
        <v>0</v>
      </c>
      <c r="D828" s="22">
        <f>E828</f>
        <v>0</v>
      </c>
      <c r="E828" s="22"/>
      <c r="F828" s="22"/>
      <c r="G828" s="34" t="e">
        <f t="shared" si="88"/>
        <v>#DIV/0!</v>
      </c>
      <c r="H828" s="218" t="e">
        <f t="shared" si="89"/>
        <v>#DIV/0!</v>
      </c>
    </row>
    <row r="829" spans="1:8" ht="20.25" customHeight="1">
      <c r="A829" s="20">
        <v>3225</v>
      </c>
      <c r="B829" s="21" t="s">
        <v>152</v>
      </c>
      <c r="C829" s="104">
        <v>0</v>
      </c>
      <c r="D829" s="22"/>
      <c r="E829" s="22"/>
      <c r="F829" s="22"/>
      <c r="G829" s="34" t="e">
        <f t="shared" si="88"/>
        <v>#DIV/0!</v>
      </c>
      <c r="H829" s="218" t="e">
        <f t="shared" si="89"/>
        <v>#DIV/0!</v>
      </c>
    </row>
    <row r="830" spans="1:8" ht="20.25" customHeight="1">
      <c r="A830" s="20">
        <v>3227</v>
      </c>
      <c r="B830" s="21" t="s">
        <v>129</v>
      </c>
      <c r="C830" s="104">
        <v>0</v>
      </c>
      <c r="D830" s="22"/>
      <c r="E830" s="22"/>
      <c r="F830" s="22"/>
      <c r="G830" s="34" t="e">
        <f t="shared" si="88"/>
        <v>#DIV/0!</v>
      </c>
      <c r="H830" s="218" t="e">
        <f t="shared" si="89"/>
        <v>#DIV/0!</v>
      </c>
    </row>
    <row r="831" spans="1:8" ht="20.25" customHeight="1">
      <c r="A831" s="287">
        <v>323</v>
      </c>
      <c r="B831" s="280" t="s">
        <v>16</v>
      </c>
      <c r="C831" s="291">
        <f>SUM(C832:C839)</f>
        <v>0</v>
      </c>
      <c r="D831" s="291">
        <f>SUM(D832:D838)</f>
        <v>0</v>
      </c>
      <c r="E831" s="291">
        <f>SUM(E832:E838)</f>
        <v>0</v>
      </c>
      <c r="F831" s="291">
        <f>SUM(F832:F838)</f>
        <v>0</v>
      </c>
      <c r="G831" s="135" t="e">
        <f t="shared" si="88"/>
        <v>#DIV/0!</v>
      </c>
      <c r="H831" s="243" t="e">
        <f t="shared" si="89"/>
        <v>#DIV/0!</v>
      </c>
    </row>
    <row r="832" spans="1:8" ht="20.25" customHeight="1">
      <c r="A832" s="20">
        <v>3231</v>
      </c>
      <c r="B832" s="21" t="s">
        <v>153</v>
      </c>
      <c r="C832" s="104">
        <v>0</v>
      </c>
      <c r="D832" s="22"/>
      <c r="E832" s="22"/>
      <c r="F832" s="22"/>
      <c r="G832" s="34" t="e">
        <f t="shared" si="88"/>
        <v>#DIV/0!</v>
      </c>
      <c r="H832" s="218" t="e">
        <f t="shared" si="89"/>
        <v>#DIV/0!</v>
      </c>
    </row>
    <row r="833" spans="1:8" ht="20.25" customHeight="1">
      <c r="A833" s="20">
        <v>3232</v>
      </c>
      <c r="B833" s="21" t="s">
        <v>93</v>
      </c>
      <c r="C833" s="104">
        <v>0</v>
      </c>
      <c r="D833" s="22"/>
      <c r="E833" s="22"/>
      <c r="F833" s="22"/>
      <c r="G833" s="34" t="e">
        <f t="shared" si="88"/>
        <v>#DIV/0!</v>
      </c>
      <c r="H833" s="218" t="e">
        <f t="shared" si="89"/>
        <v>#DIV/0!</v>
      </c>
    </row>
    <row r="834" spans="1:8" ht="20.25" customHeight="1">
      <c r="A834" s="20">
        <v>3234</v>
      </c>
      <c r="B834" s="21" t="s">
        <v>95</v>
      </c>
      <c r="C834" s="104">
        <v>0</v>
      </c>
      <c r="D834" s="22"/>
      <c r="E834" s="22"/>
      <c r="F834" s="22"/>
      <c r="G834" s="34" t="e">
        <f t="shared" si="88"/>
        <v>#DIV/0!</v>
      </c>
      <c r="H834" s="218" t="e">
        <f t="shared" si="89"/>
        <v>#DIV/0!</v>
      </c>
    </row>
    <row r="835" spans="1:8" ht="20.25" customHeight="1">
      <c r="A835" s="20">
        <v>3235</v>
      </c>
      <c r="B835" s="21" t="s">
        <v>154</v>
      </c>
      <c r="C835" s="104">
        <v>0</v>
      </c>
      <c r="D835" s="22"/>
      <c r="E835" s="22"/>
      <c r="F835" s="22"/>
      <c r="G835" s="34" t="e">
        <f t="shared" si="88"/>
        <v>#DIV/0!</v>
      </c>
      <c r="H835" s="218" t="e">
        <f t="shared" si="89"/>
        <v>#DIV/0!</v>
      </c>
    </row>
    <row r="836" spans="1:8" ht="20.25" customHeight="1">
      <c r="A836" s="20">
        <v>3236</v>
      </c>
      <c r="B836" s="21" t="s">
        <v>131</v>
      </c>
      <c r="C836" s="104">
        <v>0</v>
      </c>
      <c r="D836" s="22"/>
      <c r="E836" s="22"/>
      <c r="F836" s="22"/>
      <c r="G836" s="34" t="e">
        <f t="shared" si="88"/>
        <v>#DIV/0!</v>
      </c>
      <c r="H836" s="218" t="e">
        <f t="shared" si="89"/>
        <v>#DIV/0!</v>
      </c>
    </row>
    <row r="837" spans="1:8" ht="20.25" customHeight="1">
      <c r="A837" s="20">
        <v>3237</v>
      </c>
      <c r="B837" s="21" t="s">
        <v>132</v>
      </c>
      <c r="C837" s="104">
        <v>0</v>
      </c>
      <c r="D837" s="22"/>
      <c r="E837" s="22"/>
      <c r="F837" s="22"/>
      <c r="G837" s="34" t="e">
        <f t="shared" si="88"/>
        <v>#DIV/0!</v>
      </c>
      <c r="H837" s="218" t="e">
        <f t="shared" si="89"/>
        <v>#DIV/0!</v>
      </c>
    </row>
    <row r="838" spans="1:8" ht="20.25" customHeight="1">
      <c r="A838" s="20">
        <v>3238</v>
      </c>
      <c r="B838" s="21" t="s">
        <v>97</v>
      </c>
      <c r="C838" s="104">
        <v>0</v>
      </c>
      <c r="D838" s="22"/>
      <c r="E838" s="22"/>
      <c r="F838" s="22"/>
      <c r="G838" s="34" t="e">
        <f t="shared" si="88"/>
        <v>#DIV/0!</v>
      </c>
      <c r="H838" s="218" t="e">
        <f t="shared" si="89"/>
        <v>#DIV/0!</v>
      </c>
    </row>
    <row r="839" spans="1:8" ht="20.25" customHeight="1">
      <c r="A839" s="262" t="s">
        <v>98</v>
      </c>
      <c r="B839" s="101" t="s">
        <v>17</v>
      </c>
      <c r="C839" s="104">
        <v>0</v>
      </c>
      <c r="D839" s="22"/>
      <c r="E839" s="22"/>
      <c r="F839" s="22"/>
      <c r="G839" s="34" t="e">
        <f t="shared" si="88"/>
        <v>#DIV/0!</v>
      </c>
      <c r="H839" s="218" t="e">
        <f t="shared" si="89"/>
        <v>#DIV/0!</v>
      </c>
    </row>
    <row r="840" spans="1:8" ht="20.25" customHeight="1">
      <c r="A840" s="267">
        <v>324</v>
      </c>
      <c r="B840" s="139" t="s">
        <v>23</v>
      </c>
      <c r="C840" s="291">
        <f>C841</f>
        <v>0</v>
      </c>
      <c r="D840" s="291">
        <f>D841</f>
        <v>0</v>
      </c>
      <c r="E840" s="291">
        <f>E841</f>
        <v>0</v>
      </c>
      <c r="F840" s="291">
        <f>F841</f>
        <v>0</v>
      </c>
      <c r="G840" s="135" t="e">
        <f t="shared" si="88"/>
        <v>#DIV/0!</v>
      </c>
      <c r="H840" s="243" t="e">
        <f t="shared" si="89"/>
        <v>#DIV/0!</v>
      </c>
    </row>
    <row r="841" spans="1:8" ht="20.25" customHeight="1">
      <c r="A841" s="262">
        <v>3241</v>
      </c>
      <c r="B841" s="101" t="s">
        <v>23</v>
      </c>
      <c r="C841" s="104">
        <v>0</v>
      </c>
      <c r="D841" s="22">
        <v>0</v>
      </c>
      <c r="E841" s="22"/>
      <c r="F841" s="22"/>
      <c r="G841" s="34" t="e">
        <f t="shared" si="88"/>
        <v>#DIV/0!</v>
      </c>
      <c r="H841" s="218" t="e">
        <f t="shared" si="89"/>
        <v>#DIV/0!</v>
      </c>
    </row>
    <row r="842" spans="1:8" ht="20.25" customHeight="1">
      <c r="A842" s="287">
        <v>329</v>
      </c>
      <c r="B842" s="280" t="s">
        <v>18</v>
      </c>
      <c r="C842" s="291">
        <f>SUM(C843:C848)</f>
        <v>0</v>
      </c>
      <c r="D842" s="291">
        <f>SUM(D843:D848)</f>
        <v>2162.28</v>
      </c>
      <c r="E842" s="291">
        <f>SUM(E843:E848)</f>
        <v>2162.28</v>
      </c>
      <c r="F842" s="291">
        <f>SUM(F843:F848)</f>
        <v>1822.74</v>
      </c>
      <c r="G842" s="135" t="e">
        <f t="shared" si="88"/>
        <v>#DIV/0!</v>
      </c>
      <c r="H842" s="243">
        <f t="shared" si="89"/>
        <v>84.29713080637104</v>
      </c>
    </row>
    <row r="843" spans="1:8" ht="34.5" customHeight="1">
      <c r="A843" s="262" t="s">
        <v>99</v>
      </c>
      <c r="B843" s="101" t="s">
        <v>100</v>
      </c>
      <c r="C843" s="292">
        <v>0</v>
      </c>
      <c r="D843" s="292">
        <f>E843</f>
        <v>2162.28</v>
      </c>
      <c r="E843" s="292">
        <v>2162.28</v>
      </c>
      <c r="F843" s="292">
        <v>1822.74</v>
      </c>
      <c r="G843" s="34" t="e">
        <f t="shared" si="88"/>
        <v>#DIV/0!</v>
      </c>
      <c r="H843" s="218">
        <f t="shared" si="89"/>
        <v>84.29713080637104</v>
      </c>
    </row>
    <row r="844" spans="1:8" ht="20.25" customHeight="1">
      <c r="A844" s="262">
        <v>3292</v>
      </c>
      <c r="B844" s="101" t="s">
        <v>179</v>
      </c>
      <c r="C844" s="292">
        <v>0</v>
      </c>
      <c r="D844" s="292"/>
      <c r="E844" s="292"/>
      <c r="F844" s="292"/>
      <c r="G844" s="34" t="e">
        <f t="shared" si="88"/>
        <v>#DIV/0!</v>
      </c>
      <c r="H844" s="218" t="e">
        <f t="shared" si="89"/>
        <v>#DIV/0!</v>
      </c>
    </row>
    <row r="845" spans="1:8" ht="20.25" customHeight="1">
      <c r="A845" s="20">
        <v>3293</v>
      </c>
      <c r="B845" s="21" t="s">
        <v>102</v>
      </c>
      <c r="C845" s="104">
        <v>0</v>
      </c>
      <c r="D845" s="22"/>
      <c r="E845" s="22"/>
      <c r="F845" s="22"/>
      <c r="G845" s="34" t="e">
        <f>F845/C845*100</f>
        <v>#DIV/0!</v>
      </c>
      <c r="H845" s="218" t="e">
        <f>F845/E845*100</f>
        <v>#DIV/0!</v>
      </c>
    </row>
    <row r="846" spans="1:8" ht="20.25" customHeight="1">
      <c r="A846" s="20">
        <v>3294</v>
      </c>
      <c r="B846" s="21" t="s">
        <v>133</v>
      </c>
      <c r="C846" s="104">
        <v>0</v>
      </c>
      <c r="D846" s="22"/>
      <c r="E846" s="22"/>
      <c r="F846" s="22"/>
      <c r="G846" s="34" t="e">
        <f>F846/C846*100</f>
        <v>#DIV/0!</v>
      </c>
      <c r="H846" s="218" t="e">
        <f>F846/E846*100</f>
        <v>#DIV/0!</v>
      </c>
    </row>
    <row r="847" spans="1:8" ht="20.25" customHeight="1">
      <c r="A847" s="20">
        <v>3295</v>
      </c>
      <c r="B847" s="21" t="s">
        <v>103</v>
      </c>
      <c r="C847" s="104">
        <v>0</v>
      </c>
      <c r="D847" s="22"/>
      <c r="E847" s="22"/>
      <c r="F847" s="22"/>
      <c r="G847" s="34" t="e">
        <f>F847/C847*100</f>
        <v>#DIV/0!</v>
      </c>
      <c r="H847" s="218" t="e">
        <f>F847/E847*100</f>
        <v>#DIV/0!</v>
      </c>
    </row>
    <row r="848" spans="1:8" ht="20.25" customHeight="1">
      <c r="A848" s="288">
        <v>3299</v>
      </c>
      <c r="B848" s="199" t="s">
        <v>18</v>
      </c>
      <c r="C848" s="289">
        <v>0</v>
      </c>
      <c r="D848" s="198"/>
      <c r="E848" s="198"/>
      <c r="F848" s="198"/>
      <c r="G848" s="236" t="e">
        <f>F848/C848*100</f>
        <v>#DIV/0!</v>
      </c>
      <c r="H848" s="237" t="e">
        <f>F848/E848*100</f>
        <v>#DIV/0!</v>
      </c>
    </row>
    <row r="849" spans="1:8" ht="20.25" customHeight="1">
      <c r="A849" s="535" t="s">
        <v>6</v>
      </c>
      <c r="B849" s="536"/>
      <c r="C849" s="290">
        <f>SUM(C808,C818)</f>
        <v>0</v>
      </c>
      <c r="D849" s="290">
        <f>SUM(D808,D818)</f>
        <v>3457.28</v>
      </c>
      <c r="E849" s="290">
        <f>SUM(E808,E818)</f>
        <v>3457.28</v>
      </c>
      <c r="F849" s="290">
        <f>SUM(F808,F818)</f>
        <v>3032.74</v>
      </c>
      <c r="G849" s="164" t="e">
        <f>F849/C849*100</f>
        <v>#DIV/0!</v>
      </c>
      <c r="H849" s="165">
        <f>F849/E849*100</f>
        <v>87.72040447982228</v>
      </c>
    </row>
    <row r="850" spans="1:8" ht="20.25" customHeight="1">
      <c r="A850" s="59"/>
      <c r="B850" s="59"/>
      <c r="C850" s="59"/>
      <c r="D850" s="59"/>
      <c r="E850" s="59"/>
      <c r="F850" s="59"/>
      <c r="G850" s="59"/>
      <c r="H850" s="59"/>
    </row>
    <row r="851" spans="1:8" ht="20.25" customHeight="1">
      <c r="A851" s="59"/>
      <c r="B851" s="59"/>
      <c r="C851" s="59"/>
      <c r="D851" s="59"/>
      <c r="E851" s="59"/>
      <c r="F851" s="59"/>
      <c r="G851" s="59"/>
      <c r="H851" s="59"/>
    </row>
    <row r="852" spans="1:8" ht="20.25" customHeight="1">
      <c r="A852" s="171" t="s">
        <v>209</v>
      </c>
      <c r="B852" s="59"/>
      <c r="C852" s="59"/>
      <c r="D852" s="59"/>
      <c r="E852" s="59"/>
      <c r="F852" s="59"/>
      <c r="G852" s="59"/>
      <c r="H852" s="59"/>
    </row>
    <row r="853" spans="1:8" ht="20.25" customHeight="1">
      <c r="A853" s="518" t="s">
        <v>74</v>
      </c>
      <c r="B853" s="520" t="s">
        <v>3</v>
      </c>
      <c r="C853" s="520" t="s">
        <v>227</v>
      </c>
      <c r="D853" s="514" t="s">
        <v>228</v>
      </c>
      <c r="E853" s="514" t="s">
        <v>229</v>
      </c>
      <c r="F853" s="514" t="s">
        <v>230</v>
      </c>
      <c r="G853" s="514" t="s">
        <v>71</v>
      </c>
      <c r="H853" s="514" t="s">
        <v>71</v>
      </c>
    </row>
    <row r="854" spans="1:8" ht="20.25" customHeight="1">
      <c r="A854" s="519"/>
      <c r="B854" s="521"/>
      <c r="C854" s="521"/>
      <c r="D854" s="515"/>
      <c r="E854" s="515"/>
      <c r="F854" s="515"/>
      <c r="G854" s="515"/>
      <c r="H854" s="515"/>
    </row>
    <row r="855" spans="1:8" ht="20.25" customHeight="1">
      <c r="A855" s="533">
        <v>1</v>
      </c>
      <c r="B855" s="534"/>
      <c r="C855" s="90">
        <v>2</v>
      </c>
      <c r="D855" s="91">
        <v>3</v>
      </c>
      <c r="E855" s="91">
        <v>4</v>
      </c>
      <c r="F855" s="91">
        <v>5</v>
      </c>
      <c r="G855" s="91" t="s">
        <v>72</v>
      </c>
      <c r="H855" s="91" t="s">
        <v>73</v>
      </c>
    </row>
    <row r="856" spans="1:8" ht="20.25" customHeight="1">
      <c r="A856" s="303">
        <v>32</v>
      </c>
      <c r="B856" s="282" t="s">
        <v>11</v>
      </c>
      <c r="C856" s="284">
        <f>C857+C862+C869+C878+C880</f>
        <v>889.96</v>
      </c>
      <c r="D856" s="284">
        <f>D857+D862+D869+D878+D880</f>
        <v>7755.93</v>
      </c>
      <c r="E856" s="284">
        <f>E857+E862+E869+E878+E880</f>
        <v>7755.93</v>
      </c>
      <c r="F856" s="284">
        <f>F857+F862+F869+F878+F880</f>
        <v>8253.630000000001</v>
      </c>
      <c r="G856" s="284">
        <f aca="true" t="shared" si="90" ref="G856:G861">F856/C856*100</f>
        <v>927.4158389141086</v>
      </c>
      <c r="H856" s="285">
        <f aca="true" t="shared" si="91" ref="H856:H861">F856/E856*100</f>
        <v>106.4170254244172</v>
      </c>
    </row>
    <row r="857" spans="1:8" ht="20.25" customHeight="1">
      <c r="A857" s="169">
        <v>321</v>
      </c>
      <c r="B857" s="137" t="s">
        <v>12</v>
      </c>
      <c r="C857" s="134">
        <f>C858+C859+C860+C861</f>
        <v>0</v>
      </c>
      <c r="D857" s="134">
        <f>D858+D859+D860+D861</f>
        <v>3500</v>
      </c>
      <c r="E857" s="134">
        <f>E858+E859+E860+E861</f>
        <v>3500</v>
      </c>
      <c r="F857" s="134">
        <f>F858+F859+F860+F861</f>
        <v>2146</v>
      </c>
      <c r="G857" s="135" t="e">
        <f t="shared" si="90"/>
        <v>#DIV/0!</v>
      </c>
      <c r="H857" s="243">
        <f t="shared" si="91"/>
        <v>61.31428571428571</v>
      </c>
    </row>
    <row r="858" spans="1:8" ht="20.25" customHeight="1">
      <c r="A858" s="20" t="s">
        <v>81</v>
      </c>
      <c r="B858" s="21" t="s">
        <v>82</v>
      </c>
      <c r="C858" s="441"/>
      <c r="D858" s="590">
        <f>E858</f>
        <v>2500</v>
      </c>
      <c r="E858" s="590">
        <v>2500</v>
      </c>
      <c r="F858" s="590">
        <v>1648</v>
      </c>
      <c r="G858" s="293" t="e">
        <f t="shared" si="90"/>
        <v>#DIV/0!</v>
      </c>
      <c r="H858" s="298">
        <f t="shared" si="91"/>
        <v>65.92</v>
      </c>
    </row>
    <row r="859" spans="1:8" ht="20.25" customHeight="1">
      <c r="A859" s="20">
        <v>3212</v>
      </c>
      <c r="B859" s="101" t="s">
        <v>13</v>
      </c>
      <c r="C859" s="441"/>
      <c r="D859" s="590">
        <f>E859</f>
        <v>0</v>
      </c>
      <c r="E859" s="590"/>
      <c r="F859" s="590"/>
      <c r="G859" s="293" t="e">
        <f t="shared" si="90"/>
        <v>#DIV/0!</v>
      </c>
      <c r="H859" s="298" t="e">
        <f t="shared" si="91"/>
        <v>#DIV/0!</v>
      </c>
    </row>
    <row r="860" spans="1:8" ht="20.25" customHeight="1">
      <c r="A860" s="20">
        <v>3213</v>
      </c>
      <c r="B860" s="21" t="s">
        <v>125</v>
      </c>
      <c r="C860" s="441"/>
      <c r="D860" s="590">
        <f>E860</f>
        <v>0</v>
      </c>
      <c r="E860" s="590"/>
      <c r="F860" s="590"/>
      <c r="G860" s="293" t="e">
        <f t="shared" si="90"/>
        <v>#DIV/0!</v>
      </c>
      <c r="H860" s="298" t="e">
        <f t="shared" si="91"/>
        <v>#DIV/0!</v>
      </c>
    </row>
    <row r="861" spans="1:8" ht="20.25" customHeight="1">
      <c r="A861" s="20">
        <v>3214</v>
      </c>
      <c r="B861" s="21" t="s">
        <v>126</v>
      </c>
      <c r="C861" s="441"/>
      <c r="D861" s="590">
        <f>E861</f>
        <v>1000</v>
      </c>
      <c r="E861" s="590">
        <v>1000</v>
      </c>
      <c r="F861" s="590">
        <v>498</v>
      </c>
      <c r="G861" s="293" t="e">
        <f t="shared" si="90"/>
        <v>#DIV/0!</v>
      </c>
      <c r="H861" s="298">
        <f t="shared" si="91"/>
        <v>49.8</v>
      </c>
    </row>
    <row r="862" spans="1:8" ht="20.25" customHeight="1">
      <c r="A862" s="287">
        <v>322</v>
      </c>
      <c r="B862" s="280" t="s">
        <v>14</v>
      </c>
      <c r="C862" s="291">
        <f>SUM(C863:C868)</f>
        <v>0</v>
      </c>
      <c r="D862" s="291">
        <f>SUM(D863:D868)</f>
        <v>0</v>
      </c>
      <c r="E862" s="291">
        <f>SUM(E863:E868)</f>
        <v>0</v>
      </c>
      <c r="F862" s="291">
        <f>SUM(F863:F868)</f>
        <v>0</v>
      </c>
      <c r="G862" s="135" t="e">
        <f aca="true" t="shared" si="92" ref="G862:G881">F862/C862*100</f>
        <v>#DIV/0!</v>
      </c>
      <c r="H862" s="243" t="e">
        <f aca="true" t="shared" si="93" ref="H862:H881">F862/E862*100</f>
        <v>#DIV/0!</v>
      </c>
    </row>
    <row r="863" spans="1:8" ht="20.25" customHeight="1">
      <c r="A863" s="20">
        <v>3221</v>
      </c>
      <c r="B863" s="21" t="s">
        <v>15</v>
      </c>
      <c r="C863" s="104">
        <v>0</v>
      </c>
      <c r="D863" s="22"/>
      <c r="E863" s="22"/>
      <c r="F863" s="22"/>
      <c r="G863" s="34" t="e">
        <f t="shared" si="92"/>
        <v>#DIV/0!</v>
      </c>
      <c r="H863" s="218" t="e">
        <f t="shared" si="93"/>
        <v>#DIV/0!</v>
      </c>
    </row>
    <row r="864" spans="1:8" ht="20.25" customHeight="1">
      <c r="A864" s="20">
        <v>3222</v>
      </c>
      <c r="B864" s="21" t="s">
        <v>155</v>
      </c>
      <c r="C864" s="104">
        <v>0</v>
      </c>
      <c r="D864" s="22"/>
      <c r="E864" s="22"/>
      <c r="F864" s="22"/>
      <c r="G864" s="34" t="e">
        <f t="shared" si="92"/>
        <v>#DIV/0!</v>
      </c>
      <c r="H864" s="218" t="e">
        <f t="shared" si="93"/>
        <v>#DIV/0!</v>
      </c>
    </row>
    <row r="865" spans="1:8" ht="20.25" customHeight="1">
      <c r="A865" s="20">
        <v>3223</v>
      </c>
      <c r="B865" s="21" t="s">
        <v>86</v>
      </c>
      <c r="C865" s="104">
        <v>0</v>
      </c>
      <c r="D865" s="22"/>
      <c r="E865" s="22"/>
      <c r="F865" s="22"/>
      <c r="G865" s="34" t="e">
        <f t="shared" si="92"/>
        <v>#DIV/0!</v>
      </c>
      <c r="H865" s="218" t="e">
        <f t="shared" si="93"/>
        <v>#DIV/0!</v>
      </c>
    </row>
    <row r="866" spans="1:8" ht="20.25" customHeight="1">
      <c r="A866" s="20">
        <v>3224</v>
      </c>
      <c r="B866" s="21" t="s">
        <v>151</v>
      </c>
      <c r="C866" s="104">
        <v>0</v>
      </c>
      <c r="D866" s="22"/>
      <c r="E866" s="22"/>
      <c r="F866" s="22"/>
      <c r="G866" s="34" t="e">
        <f t="shared" si="92"/>
        <v>#DIV/0!</v>
      </c>
      <c r="H866" s="218" t="e">
        <f t="shared" si="93"/>
        <v>#DIV/0!</v>
      </c>
    </row>
    <row r="867" spans="1:8" ht="20.25" customHeight="1">
      <c r="A867" s="20">
        <v>3225</v>
      </c>
      <c r="B867" s="21" t="s">
        <v>152</v>
      </c>
      <c r="C867" s="104">
        <v>0</v>
      </c>
      <c r="D867" s="22"/>
      <c r="E867" s="22"/>
      <c r="F867" s="22"/>
      <c r="G867" s="34" t="e">
        <f t="shared" si="92"/>
        <v>#DIV/0!</v>
      </c>
      <c r="H867" s="218" t="e">
        <f t="shared" si="93"/>
        <v>#DIV/0!</v>
      </c>
    </row>
    <row r="868" spans="1:8" ht="20.25" customHeight="1">
      <c r="A868" s="20">
        <v>3227</v>
      </c>
      <c r="B868" s="21" t="s">
        <v>129</v>
      </c>
      <c r="C868" s="104">
        <v>0</v>
      </c>
      <c r="D868" s="22"/>
      <c r="E868" s="22"/>
      <c r="F868" s="22"/>
      <c r="G868" s="34" t="e">
        <f t="shared" si="92"/>
        <v>#DIV/0!</v>
      </c>
      <c r="H868" s="218" t="e">
        <f t="shared" si="93"/>
        <v>#DIV/0!</v>
      </c>
    </row>
    <row r="869" spans="1:8" ht="20.25" customHeight="1">
      <c r="A869" s="287">
        <v>323</v>
      </c>
      <c r="B869" s="280" t="s">
        <v>16</v>
      </c>
      <c r="C869" s="291">
        <f>SUM(C870:C877)</f>
        <v>0</v>
      </c>
      <c r="D869" s="291">
        <f>SUM(D870:D876)</f>
        <v>0</v>
      </c>
      <c r="E869" s="291">
        <f>SUM(E870:E877)</f>
        <v>0</v>
      </c>
      <c r="F869" s="291">
        <f>SUM(F870:F877)</f>
        <v>0</v>
      </c>
      <c r="G869" s="135" t="e">
        <f t="shared" si="92"/>
        <v>#DIV/0!</v>
      </c>
      <c r="H869" s="243" t="e">
        <f t="shared" si="93"/>
        <v>#DIV/0!</v>
      </c>
    </row>
    <row r="870" spans="1:8" ht="20.25" customHeight="1">
      <c r="A870" s="20">
        <v>3231</v>
      </c>
      <c r="B870" s="21" t="s">
        <v>153</v>
      </c>
      <c r="C870" s="104">
        <v>0</v>
      </c>
      <c r="D870" s="22"/>
      <c r="E870" s="22"/>
      <c r="F870" s="22"/>
      <c r="G870" s="34" t="e">
        <f t="shared" si="92"/>
        <v>#DIV/0!</v>
      </c>
      <c r="H870" s="218" t="e">
        <f t="shared" si="93"/>
        <v>#DIV/0!</v>
      </c>
    </row>
    <row r="871" spans="1:8" ht="20.25" customHeight="1">
      <c r="A871" s="20">
        <v>3232</v>
      </c>
      <c r="B871" s="21" t="s">
        <v>93</v>
      </c>
      <c r="C871" s="104">
        <v>0</v>
      </c>
      <c r="D871" s="22"/>
      <c r="E871" s="22"/>
      <c r="F871" s="22"/>
      <c r="G871" s="34" t="e">
        <f t="shared" si="92"/>
        <v>#DIV/0!</v>
      </c>
      <c r="H871" s="218" t="e">
        <f t="shared" si="93"/>
        <v>#DIV/0!</v>
      </c>
    </row>
    <row r="872" spans="1:8" ht="20.25" customHeight="1">
      <c r="A872" s="20">
        <v>3234</v>
      </c>
      <c r="B872" s="21" t="s">
        <v>95</v>
      </c>
      <c r="C872" s="104">
        <v>0</v>
      </c>
      <c r="D872" s="22"/>
      <c r="E872" s="22"/>
      <c r="F872" s="22"/>
      <c r="G872" s="34" t="e">
        <f t="shared" si="92"/>
        <v>#DIV/0!</v>
      </c>
      <c r="H872" s="218" t="e">
        <f t="shared" si="93"/>
        <v>#DIV/0!</v>
      </c>
    </row>
    <row r="873" spans="1:8" ht="20.25" customHeight="1">
      <c r="A873" s="20">
        <v>3235</v>
      </c>
      <c r="B873" s="21" t="s">
        <v>154</v>
      </c>
      <c r="C873" s="104">
        <v>0</v>
      </c>
      <c r="D873" s="22"/>
      <c r="E873" s="22"/>
      <c r="F873" s="22"/>
      <c r="G873" s="34" t="e">
        <f t="shared" si="92"/>
        <v>#DIV/0!</v>
      </c>
      <c r="H873" s="218" t="e">
        <f t="shared" si="93"/>
        <v>#DIV/0!</v>
      </c>
    </row>
    <row r="874" spans="1:8" ht="20.25" customHeight="1">
      <c r="A874" s="20">
        <v>3236</v>
      </c>
      <c r="B874" s="21" t="s">
        <v>131</v>
      </c>
      <c r="C874" s="104">
        <v>0</v>
      </c>
      <c r="D874" s="22"/>
      <c r="E874" s="22"/>
      <c r="F874" s="22"/>
      <c r="G874" s="34" t="e">
        <f t="shared" si="92"/>
        <v>#DIV/0!</v>
      </c>
      <c r="H874" s="218" t="e">
        <f t="shared" si="93"/>
        <v>#DIV/0!</v>
      </c>
    </row>
    <row r="875" spans="1:8" ht="20.25" customHeight="1">
      <c r="A875" s="20">
        <v>3237</v>
      </c>
      <c r="B875" s="21" t="s">
        <v>132</v>
      </c>
      <c r="C875" s="104">
        <v>0</v>
      </c>
      <c r="D875" s="22"/>
      <c r="E875" s="22"/>
      <c r="F875" s="22"/>
      <c r="G875" s="34" t="e">
        <f t="shared" si="92"/>
        <v>#DIV/0!</v>
      </c>
      <c r="H875" s="218" t="e">
        <f t="shared" si="93"/>
        <v>#DIV/0!</v>
      </c>
    </row>
    <row r="876" spans="1:8" ht="20.25" customHeight="1">
      <c r="A876" s="20">
        <v>3238</v>
      </c>
      <c r="B876" s="21" t="s">
        <v>97</v>
      </c>
      <c r="C876" s="104">
        <v>0</v>
      </c>
      <c r="D876" s="22"/>
      <c r="E876" s="22"/>
      <c r="F876" s="22"/>
      <c r="G876" s="34" t="e">
        <f t="shared" si="92"/>
        <v>#DIV/0!</v>
      </c>
      <c r="H876" s="218" t="e">
        <f t="shared" si="93"/>
        <v>#DIV/0!</v>
      </c>
    </row>
    <row r="877" spans="1:8" ht="20.25" customHeight="1">
      <c r="A877" s="262" t="s">
        <v>98</v>
      </c>
      <c r="B877" s="101" t="s">
        <v>17</v>
      </c>
      <c r="C877" s="104"/>
      <c r="D877" s="22"/>
      <c r="E877" s="22">
        <v>0</v>
      </c>
      <c r="F877" s="22">
        <v>0</v>
      </c>
      <c r="G877" s="34" t="e">
        <f t="shared" si="92"/>
        <v>#DIV/0!</v>
      </c>
      <c r="H877" s="218" t="e">
        <f t="shared" si="93"/>
        <v>#DIV/0!</v>
      </c>
    </row>
    <row r="878" spans="1:8" ht="20.25" customHeight="1">
      <c r="A878" s="267">
        <v>324</v>
      </c>
      <c r="B878" s="139" t="s">
        <v>23</v>
      </c>
      <c r="C878" s="291">
        <f>C879</f>
        <v>0</v>
      </c>
      <c r="D878" s="291">
        <f>D879</f>
        <v>0</v>
      </c>
      <c r="E878" s="291">
        <f>E879</f>
        <v>0</v>
      </c>
      <c r="F878" s="291">
        <f>F879</f>
        <v>0</v>
      </c>
      <c r="G878" s="135" t="e">
        <f t="shared" si="92"/>
        <v>#DIV/0!</v>
      </c>
      <c r="H878" s="243" t="e">
        <f t="shared" si="93"/>
        <v>#DIV/0!</v>
      </c>
    </row>
    <row r="879" spans="1:8" ht="20.25" customHeight="1">
      <c r="A879" s="262">
        <v>3241</v>
      </c>
      <c r="B879" s="101" t="s">
        <v>23</v>
      </c>
      <c r="C879" s="104">
        <v>0</v>
      </c>
      <c r="D879" s="22"/>
      <c r="E879" s="22"/>
      <c r="F879" s="22"/>
      <c r="G879" s="34" t="e">
        <f t="shared" si="92"/>
        <v>#DIV/0!</v>
      </c>
      <c r="H879" s="218" t="e">
        <f t="shared" si="93"/>
        <v>#DIV/0!</v>
      </c>
    </row>
    <row r="880" spans="1:8" ht="20.25" customHeight="1">
      <c r="A880" s="287">
        <v>329</v>
      </c>
      <c r="B880" s="280" t="s">
        <v>18</v>
      </c>
      <c r="C880" s="291">
        <f>SUM(C881:C885)</f>
        <v>889.96</v>
      </c>
      <c r="D880" s="291">
        <f>SUM(D882:D885)</f>
        <v>4255.93</v>
      </c>
      <c r="E880" s="291">
        <f>SUM(E882:E885)</f>
        <v>4255.93</v>
      </c>
      <c r="F880" s="291">
        <f>SUM(F881:F885)</f>
        <v>6107.63</v>
      </c>
      <c r="G880" s="135">
        <f t="shared" si="92"/>
        <v>686.2814059058834</v>
      </c>
      <c r="H880" s="243">
        <f t="shared" si="93"/>
        <v>143.50870432549408</v>
      </c>
    </row>
    <row r="881" spans="1:8" ht="20.25" customHeight="1">
      <c r="A881" s="262">
        <v>3291</v>
      </c>
      <c r="B881" s="101" t="s">
        <v>248</v>
      </c>
      <c r="C881" s="292">
        <v>0</v>
      </c>
      <c r="D881" s="292"/>
      <c r="E881" s="292"/>
      <c r="F881" s="292">
        <v>339.54</v>
      </c>
      <c r="G881" s="34" t="e">
        <f t="shared" si="92"/>
        <v>#DIV/0!</v>
      </c>
      <c r="H881" s="298" t="e">
        <f t="shared" si="93"/>
        <v>#DIV/0!</v>
      </c>
    </row>
    <row r="882" spans="1:8" ht="20.25" customHeight="1">
      <c r="A882" s="20">
        <v>3293</v>
      </c>
      <c r="B882" s="21" t="s">
        <v>102</v>
      </c>
      <c r="C882" s="104">
        <v>0</v>
      </c>
      <c r="D882" s="22"/>
      <c r="E882" s="22"/>
      <c r="F882" s="22"/>
      <c r="G882" s="34" t="e">
        <f aca="true" t="shared" si="94" ref="G882:G900">F882/C882*100</f>
        <v>#DIV/0!</v>
      </c>
      <c r="H882" s="218" t="e">
        <f aca="true" t="shared" si="95" ref="H882:H900">F882/E882*100</f>
        <v>#DIV/0!</v>
      </c>
    </row>
    <row r="883" spans="1:8" ht="20.25" customHeight="1">
      <c r="A883" s="20">
        <v>3294</v>
      </c>
      <c r="B883" s="21" t="s">
        <v>133</v>
      </c>
      <c r="C883" s="104">
        <v>0</v>
      </c>
      <c r="D883" s="22"/>
      <c r="E883" s="22"/>
      <c r="F883" s="22"/>
      <c r="G883" s="34" t="e">
        <f t="shared" si="94"/>
        <v>#DIV/0!</v>
      </c>
      <c r="H883" s="218" t="e">
        <f t="shared" si="95"/>
        <v>#DIV/0!</v>
      </c>
    </row>
    <row r="884" spans="1:8" ht="20.25" customHeight="1">
      <c r="A884" s="20">
        <v>3295</v>
      </c>
      <c r="B884" s="21" t="s">
        <v>103</v>
      </c>
      <c r="C884" s="104">
        <v>0</v>
      </c>
      <c r="D884" s="22"/>
      <c r="E884" s="22"/>
      <c r="F884" s="22"/>
      <c r="G884" s="34" t="e">
        <f t="shared" si="94"/>
        <v>#DIV/0!</v>
      </c>
      <c r="H884" s="218" t="e">
        <f t="shared" si="95"/>
        <v>#DIV/0!</v>
      </c>
    </row>
    <row r="885" spans="1:8" ht="20.25" customHeight="1">
      <c r="A885" s="20">
        <v>3299</v>
      </c>
      <c r="B885" s="21" t="s">
        <v>18</v>
      </c>
      <c r="C885" s="104">
        <v>889.96</v>
      </c>
      <c r="D885" s="22">
        <f>E885</f>
        <v>4255.93</v>
      </c>
      <c r="E885" s="22">
        <v>4255.93</v>
      </c>
      <c r="F885" s="22">
        <v>5768.09</v>
      </c>
      <c r="G885" s="34">
        <f t="shared" si="94"/>
        <v>648.129129399074</v>
      </c>
      <c r="H885" s="218">
        <f t="shared" si="95"/>
        <v>135.53065957381818</v>
      </c>
    </row>
    <row r="886" spans="1:8" ht="20.25" customHeight="1">
      <c r="A886" s="185">
        <v>34</v>
      </c>
      <c r="B886" s="186" t="s">
        <v>19</v>
      </c>
      <c r="C886" s="294">
        <f>SUM(C887)</f>
        <v>0</v>
      </c>
      <c r="D886" s="294">
        <f>SUM(D887)</f>
        <v>0</v>
      </c>
      <c r="E886" s="294">
        <f>SUM(E887)</f>
        <v>0</v>
      </c>
      <c r="F886" s="294">
        <f>SUM(F887)</f>
        <v>0</v>
      </c>
      <c r="G886" s="131" t="e">
        <f t="shared" si="94"/>
        <v>#DIV/0!</v>
      </c>
      <c r="H886" s="286" t="e">
        <f t="shared" si="95"/>
        <v>#DIV/0!</v>
      </c>
    </row>
    <row r="887" spans="1:8" ht="20.25" customHeight="1">
      <c r="A887" s="287">
        <v>343</v>
      </c>
      <c r="B887" s="280" t="s">
        <v>20</v>
      </c>
      <c r="C887" s="291">
        <f>SUM(C888,C889)</f>
        <v>0</v>
      </c>
      <c r="D887" s="291">
        <f>SUM(D888,D889)</f>
        <v>0</v>
      </c>
      <c r="E887" s="291">
        <f>SUM(E888,E889)</f>
        <v>0</v>
      </c>
      <c r="F887" s="291">
        <f>SUM(F888,F889)</f>
        <v>0</v>
      </c>
      <c r="G887" s="135" t="e">
        <f t="shared" si="94"/>
        <v>#DIV/0!</v>
      </c>
      <c r="H887" s="243" t="e">
        <f t="shared" si="95"/>
        <v>#DIV/0!</v>
      </c>
    </row>
    <row r="888" spans="1:8" ht="20.25" customHeight="1">
      <c r="A888" s="20">
        <v>3431</v>
      </c>
      <c r="B888" s="21" t="s">
        <v>106</v>
      </c>
      <c r="C888" s="104">
        <v>0</v>
      </c>
      <c r="D888" s="22"/>
      <c r="E888" s="22"/>
      <c r="F888" s="22"/>
      <c r="G888" s="34" t="e">
        <f t="shared" si="94"/>
        <v>#DIV/0!</v>
      </c>
      <c r="H888" s="218" t="e">
        <f t="shared" si="95"/>
        <v>#DIV/0!</v>
      </c>
    </row>
    <row r="889" spans="1:8" ht="20.25" customHeight="1">
      <c r="A889" s="20">
        <v>3433</v>
      </c>
      <c r="B889" s="21" t="s">
        <v>140</v>
      </c>
      <c r="C889" s="104"/>
      <c r="D889" s="22"/>
      <c r="E889" s="22"/>
      <c r="F889" s="22"/>
      <c r="G889" s="34" t="e">
        <f t="shared" si="94"/>
        <v>#DIV/0!</v>
      </c>
      <c r="H889" s="218" t="e">
        <f t="shared" si="95"/>
        <v>#DIV/0!</v>
      </c>
    </row>
    <row r="890" spans="1:8" ht="20.25" customHeight="1">
      <c r="A890" s="269">
        <v>37</v>
      </c>
      <c r="B890" s="145" t="s">
        <v>141</v>
      </c>
      <c r="C890" s="332">
        <f>SUM(C891)</f>
        <v>2000</v>
      </c>
      <c r="D890" s="332">
        <f>SUM(D891)</f>
        <v>4000</v>
      </c>
      <c r="E890" s="332">
        <f>SUM(E891)</f>
        <v>4000</v>
      </c>
      <c r="F890" s="332">
        <f>SUM(F891)</f>
        <v>0</v>
      </c>
      <c r="G890" s="131">
        <f t="shared" si="94"/>
        <v>0</v>
      </c>
      <c r="H890" s="286">
        <f t="shared" si="95"/>
        <v>0</v>
      </c>
    </row>
    <row r="891" spans="1:8" ht="39" customHeight="1">
      <c r="A891" s="267">
        <v>372</v>
      </c>
      <c r="B891" s="139" t="s">
        <v>142</v>
      </c>
      <c r="C891" s="291">
        <f>SUM(C892:C894)</f>
        <v>2000</v>
      </c>
      <c r="D891" s="291">
        <f>SUM(D892:D894)</f>
        <v>4000</v>
      </c>
      <c r="E891" s="291">
        <f>SUM(E892:E894)</f>
        <v>4000</v>
      </c>
      <c r="F891" s="291">
        <f>SUM(F892:F894)</f>
        <v>0</v>
      </c>
      <c r="G891" s="135">
        <f t="shared" si="94"/>
        <v>0</v>
      </c>
      <c r="H891" s="243">
        <f t="shared" si="95"/>
        <v>0</v>
      </c>
    </row>
    <row r="892" spans="1:8" ht="20.25" customHeight="1">
      <c r="A892" s="262">
        <v>3721</v>
      </c>
      <c r="B892" s="101" t="s">
        <v>172</v>
      </c>
      <c r="C892" s="104">
        <v>2000</v>
      </c>
      <c r="D892" s="22">
        <v>4000</v>
      </c>
      <c r="E892" s="22">
        <v>4000</v>
      </c>
      <c r="F892" s="22"/>
      <c r="G892" s="34">
        <f t="shared" si="94"/>
        <v>0</v>
      </c>
      <c r="H892" s="218">
        <f t="shared" si="95"/>
        <v>0</v>
      </c>
    </row>
    <row r="893" spans="1:8" ht="20.25" customHeight="1">
      <c r="A893" s="262">
        <v>3722</v>
      </c>
      <c r="B893" s="101" t="s">
        <v>143</v>
      </c>
      <c r="C893" s="104"/>
      <c r="D893" s="22"/>
      <c r="E893" s="22"/>
      <c r="F893" s="22"/>
      <c r="G893" s="34" t="e">
        <f t="shared" si="94"/>
        <v>#DIV/0!</v>
      </c>
      <c r="H893" s="218" t="e">
        <f t="shared" si="95"/>
        <v>#DIV/0!</v>
      </c>
    </row>
    <row r="894" spans="1:8" ht="20.25" customHeight="1">
      <c r="A894" s="262">
        <v>3723</v>
      </c>
      <c r="B894" s="101" t="s">
        <v>173</v>
      </c>
      <c r="C894" s="104"/>
      <c r="D894" s="22"/>
      <c r="E894" s="22"/>
      <c r="F894" s="22"/>
      <c r="G894" s="34" t="e">
        <f t="shared" si="94"/>
        <v>#DIV/0!</v>
      </c>
      <c r="H894" s="218" t="e">
        <f t="shared" si="95"/>
        <v>#DIV/0!</v>
      </c>
    </row>
    <row r="895" spans="1:8" ht="20.25" customHeight="1">
      <c r="A895" s="185">
        <v>42</v>
      </c>
      <c r="B895" s="186" t="s">
        <v>156</v>
      </c>
      <c r="C895" s="294">
        <f>SUM(C896)</f>
        <v>0</v>
      </c>
      <c r="D895" s="294">
        <f aca="true" t="shared" si="96" ref="D895:F896">SUM(D896)</f>
        <v>0</v>
      </c>
      <c r="E895" s="294">
        <f t="shared" si="96"/>
        <v>0</v>
      </c>
      <c r="F895" s="294">
        <f t="shared" si="96"/>
        <v>0</v>
      </c>
      <c r="G895" s="131" t="e">
        <f t="shared" si="94"/>
        <v>#DIV/0!</v>
      </c>
      <c r="H895" s="286" t="e">
        <f t="shared" si="95"/>
        <v>#DIV/0!</v>
      </c>
    </row>
    <row r="896" spans="1:8" ht="20.25" customHeight="1">
      <c r="A896" s="287">
        <v>424</v>
      </c>
      <c r="B896" s="280" t="s">
        <v>157</v>
      </c>
      <c r="C896" s="291">
        <f>SUM(C897)</f>
        <v>0</v>
      </c>
      <c r="D896" s="291">
        <f t="shared" si="96"/>
        <v>0</v>
      </c>
      <c r="E896" s="291">
        <f t="shared" si="96"/>
        <v>0</v>
      </c>
      <c r="F896" s="291">
        <f t="shared" si="96"/>
        <v>0</v>
      </c>
      <c r="G896" s="135" t="e">
        <f t="shared" si="94"/>
        <v>#DIV/0!</v>
      </c>
      <c r="H896" s="243" t="e">
        <f t="shared" si="95"/>
        <v>#DIV/0!</v>
      </c>
    </row>
    <row r="897" spans="1:8" ht="20.25" customHeight="1">
      <c r="A897" s="288">
        <v>4241</v>
      </c>
      <c r="B897" s="199" t="s">
        <v>157</v>
      </c>
      <c r="C897" s="289"/>
      <c r="D897" s="198"/>
      <c r="E897" s="198"/>
      <c r="F897" s="198"/>
      <c r="G897" s="236" t="e">
        <f t="shared" si="94"/>
        <v>#DIV/0!</v>
      </c>
      <c r="H897" s="237" t="e">
        <f t="shared" si="95"/>
        <v>#DIV/0!</v>
      </c>
    </row>
    <row r="898" spans="1:8" ht="20.25" customHeight="1">
      <c r="A898" s="535" t="s">
        <v>6</v>
      </c>
      <c r="B898" s="536"/>
      <c r="C898" s="290">
        <f>SUM(C856,C886,C890,C895)</f>
        <v>2889.96</v>
      </c>
      <c r="D898" s="290">
        <f>SUM(D856,D886,D895,D890)</f>
        <v>11755.93</v>
      </c>
      <c r="E898" s="290">
        <f>SUM(E856,E886,E895,E890)</f>
        <v>11755.93</v>
      </c>
      <c r="F898" s="290">
        <f>SUM(F856,F886,F895,F890)</f>
        <v>8253.630000000001</v>
      </c>
      <c r="G898" s="277">
        <f t="shared" si="94"/>
        <v>285.59668645932817</v>
      </c>
      <c r="H898" s="278">
        <f t="shared" si="95"/>
        <v>70.20822682680145</v>
      </c>
    </row>
    <row r="899" spans="1:8" ht="20.25" customHeight="1">
      <c r="A899" s="59"/>
      <c r="B899" s="59"/>
      <c r="C899" s="59"/>
      <c r="D899" s="59"/>
      <c r="E899" s="59"/>
      <c r="F899" s="59"/>
      <c r="G899" s="236"/>
      <c r="H899" s="237"/>
    </row>
    <row r="900" spans="1:8" ht="20.25" customHeight="1">
      <c r="A900" s="272" t="s">
        <v>52</v>
      </c>
      <c r="B900" s="213"/>
      <c r="C900" s="271">
        <f>SUM(C180+C232+C284+C297+C349+C365+C377+C403+C413+C438+C426+C448+C459+C469+C480+C490+C521+C577+C594+C646+C670+C731+C785+C798+C849+C898+C503+C388+C246)</f>
        <v>4873863.82</v>
      </c>
      <c r="D900" s="271">
        <f>SUM(D180+D232+D284+D297+D349+D365+D377+D403+D413+D438+D426+D448+D459+D469+D480+D490+D521+D577+D594+D646+D670+D731+D785+D798+D849+D898+D503+D388+D246)</f>
        <v>11006524.850000001</v>
      </c>
      <c r="E900" s="271">
        <f>SUM(E180+E232+E284+E297+E349+E365+E377+E403+E413+E438+E426+E448+E459+E469+E480+E490+E521+E577+E594+E646+E670+E731+E785+E798+E849+E898+E503+E388+E246)</f>
        <v>11006524.850000001</v>
      </c>
      <c r="F900" s="271">
        <f>SUM(F180+F232+F284+F297+F349+F365+F377+F403+F413+F438+F426+F448+F459+F469+F480+F490+F521+F577+F594+F646+F670+F731+F785+F798+F849+F898+F503+F388+F246)</f>
        <v>5228776.49</v>
      </c>
      <c r="G900" s="277">
        <f t="shared" si="94"/>
        <v>107.28195704901742</v>
      </c>
      <c r="H900" s="278">
        <f t="shared" si="95"/>
        <v>47.506152589116255</v>
      </c>
    </row>
    <row r="901" spans="1:8" ht="20.25" customHeight="1">
      <c r="A901" s="59"/>
      <c r="B901" s="59"/>
      <c r="C901" s="59"/>
      <c r="D901" s="59"/>
      <c r="E901" s="59"/>
      <c r="F901" s="59"/>
      <c r="G901" s="59"/>
      <c r="H901" s="59"/>
    </row>
    <row r="902" spans="1:8" ht="20.25" customHeight="1">
      <c r="A902" s="59"/>
      <c r="B902" s="59"/>
      <c r="C902" s="59"/>
      <c r="D902" s="59"/>
      <c r="E902" s="59"/>
      <c r="F902" s="59"/>
      <c r="G902" s="59"/>
      <c r="H902" s="59"/>
    </row>
    <row r="903" spans="1:8" ht="19.5">
      <c r="A903" s="59"/>
      <c r="B903" s="59"/>
      <c r="C903" s="59"/>
      <c r="D903" s="59"/>
      <c r="E903" s="59"/>
      <c r="F903" s="59"/>
      <c r="G903" s="59"/>
      <c r="H903" s="59"/>
    </row>
    <row r="904" spans="1:8" ht="19.5">
      <c r="A904" s="59"/>
      <c r="B904" s="59"/>
      <c r="C904" s="59"/>
      <c r="D904" s="59"/>
      <c r="E904" s="59"/>
      <c r="F904" s="59"/>
      <c r="G904" s="59"/>
      <c r="H904" s="59"/>
    </row>
    <row r="905" spans="1:7" ht="20.25">
      <c r="A905" s="548" t="s">
        <v>24</v>
      </c>
      <c r="B905" s="548"/>
      <c r="C905" s="548"/>
      <c r="D905" s="548"/>
      <c r="E905" s="548"/>
      <c r="F905" s="548"/>
      <c r="G905" s="548"/>
    </row>
    <row r="906" spans="4:7" ht="15">
      <c r="D906" s="42"/>
      <c r="E906" s="42"/>
      <c r="F906" s="42"/>
      <c r="G906" s="42"/>
    </row>
    <row r="907" spans="1:8" ht="15" customHeight="1">
      <c r="A907" s="518" t="s">
        <v>74</v>
      </c>
      <c r="B907" s="520" t="s">
        <v>3</v>
      </c>
      <c r="C907" s="520" t="s">
        <v>227</v>
      </c>
      <c r="D907" s="514" t="s">
        <v>228</v>
      </c>
      <c r="E907" s="514" t="s">
        <v>229</v>
      </c>
      <c r="F907" s="514" t="s">
        <v>230</v>
      </c>
      <c r="G907" s="514" t="s">
        <v>71</v>
      </c>
      <c r="H907" s="514" t="s">
        <v>71</v>
      </c>
    </row>
    <row r="908" spans="1:8" ht="38.25" customHeight="1">
      <c r="A908" s="519"/>
      <c r="B908" s="521"/>
      <c r="C908" s="521"/>
      <c r="D908" s="515"/>
      <c r="E908" s="515"/>
      <c r="F908" s="515"/>
      <c r="G908" s="515"/>
      <c r="H908" s="515"/>
    </row>
    <row r="909" spans="1:8" ht="15">
      <c r="A909" s="544">
        <v>1</v>
      </c>
      <c r="B909" s="545"/>
      <c r="C909" s="65">
        <v>2</v>
      </c>
      <c r="D909" s="66">
        <v>3</v>
      </c>
      <c r="E909" s="66">
        <v>4</v>
      </c>
      <c r="F909" s="66">
        <v>5</v>
      </c>
      <c r="G909" s="66" t="s">
        <v>72</v>
      </c>
      <c r="H909" s="66" t="s">
        <v>73</v>
      </c>
    </row>
    <row r="910" spans="1:8" ht="15">
      <c r="A910" s="116">
        <v>1</v>
      </c>
      <c r="B910" s="113" t="s">
        <v>0</v>
      </c>
      <c r="C910" s="53">
        <f>C180+C403+C670+C731+C798+C849+C426+C413</f>
        <v>444277.07</v>
      </c>
      <c r="D910" s="53">
        <f>D180+D403+D670+D731+D849+D426+D413</f>
        <v>972268.8</v>
      </c>
      <c r="E910" s="53">
        <f>E180+E403+E670+E731+E849+E426+E413</f>
        <v>972268.8</v>
      </c>
      <c r="F910" s="53">
        <f>F180+F403+F670+F731+F849+F426+F413</f>
        <v>403299.72000000003</v>
      </c>
      <c r="G910" s="276">
        <f>F910/C910*100</f>
        <v>90.77662279532005</v>
      </c>
      <c r="H910" s="133">
        <f>F910/E910*100</f>
        <v>41.48026965382413</v>
      </c>
    </row>
    <row r="911" spans="1:8" ht="15">
      <c r="A911" s="117">
        <v>3</v>
      </c>
      <c r="B911" s="105" t="s">
        <v>25</v>
      </c>
      <c r="C911" s="34">
        <f>C232+C438</f>
        <v>19923.370000000003</v>
      </c>
      <c r="D911" s="34">
        <f>D232+D438</f>
        <v>50355.32</v>
      </c>
      <c r="E911" s="34">
        <f>E232+E438</f>
        <v>50355.32</v>
      </c>
      <c r="F911" s="34">
        <f>F232+F438</f>
        <v>24079.9</v>
      </c>
      <c r="G911" s="132">
        <f aca="true" t="shared" si="97" ref="G911:G919">F911/C911*100</f>
        <v>120.86258499440605</v>
      </c>
      <c r="H911" s="239">
        <f aca="true" t="shared" si="98" ref="H911:H919">F911/E911*100</f>
        <v>47.81997214991385</v>
      </c>
    </row>
    <row r="912" spans="1:8" ht="15">
      <c r="A912" s="117">
        <v>38</v>
      </c>
      <c r="B912" s="105" t="s">
        <v>31</v>
      </c>
      <c r="C912" s="34">
        <f>C448+C246</f>
        <v>5000</v>
      </c>
      <c r="D912" s="34">
        <f>D448+D246</f>
        <v>7707.06</v>
      </c>
      <c r="E912" s="34">
        <f>E448+E246</f>
        <v>7707.06</v>
      </c>
      <c r="F912" s="34">
        <f>F448+F246</f>
        <v>0</v>
      </c>
      <c r="G912" s="241">
        <f t="shared" si="97"/>
        <v>0</v>
      </c>
      <c r="H912" s="239">
        <f t="shared" si="98"/>
        <v>0</v>
      </c>
    </row>
    <row r="913" spans="1:8" ht="15">
      <c r="A913" s="117">
        <v>4</v>
      </c>
      <c r="B913" s="105" t="s">
        <v>1</v>
      </c>
      <c r="C913" s="34">
        <f>C284+C459+C577</f>
        <v>218706.21000000002</v>
      </c>
      <c r="D913" s="34">
        <f>D284+D459+D577</f>
        <v>610223</v>
      </c>
      <c r="E913" s="34">
        <f>E284+E459+E577</f>
        <v>610223</v>
      </c>
      <c r="F913" s="34">
        <f>F284+F459+F577</f>
        <v>270182.92</v>
      </c>
      <c r="G913" s="241">
        <f t="shared" si="97"/>
        <v>123.53692197400336</v>
      </c>
      <c r="H913" s="218">
        <f t="shared" si="98"/>
        <v>44.276095787933265</v>
      </c>
    </row>
    <row r="914" spans="1:8" ht="15">
      <c r="A914" s="117">
        <v>48</v>
      </c>
      <c r="B914" s="105" t="s">
        <v>32</v>
      </c>
      <c r="C914" s="34">
        <f>C297+C469+C594</f>
        <v>27606.27</v>
      </c>
      <c r="D914" s="34">
        <f>D297+D469+D594</f>
        <v>27062.19</v>
      </c>
      <c r="E914" s="34">
        <f>E297+E469+E594</f>
        <v>27062.19</v>
      </c>
      <c r="F914" s="34">
        <f>F297+F469+F594</f>
        <v>27062.19</v>
      </c>
      <c r="G914" s="241">
        <f t="shared" si="97"/>
        <v>98.02914337938446</v>
      </c>
      <c r="H914" s="133">
        <f t="shared" si="98"/>
        <v>100</v>
      </c>
    </row>
    <row r="915" spans="1:8" s="13" customFormat="1" ht="15">
      <c r="A915" s="117">
        <v>5</v>
      </c>
      <c r="B915" s="105" t="s">
        <v>26</v>
      </c>
      <c r="C915" s="34">
        <f>C349+C480+C521+C646+C785+C898</f>
        <v>4152975.9</v>
      </c>
      <c r="D915" s="34">
        <f>D349+D480+D521+D646+D785+D898</f>
        <v>9181114.440000001</v>
      </c>
      <c r="E915" s="34">
        <f>E349+E480+E521+E646+E785+E898</f>
        <v>9181114.440000001</v>
      </c>
      <c r="F915" s="34">
        <f>F349+F480+F521+F646+F785+F898</f>
        <v>4390385.26</v>
      </c>
      <c r="G915" s="34">
        <f t="shared" si="97"/>
        <v>105.71660817969108</v>
      </c>
      <c r="H915" s="239">
        <f t="shared" si="98"/>
        <v>47.819742240354856</v>
      </c>
    </row>
    <row r="916" spans="1:8" ht="15">
      <c r="A916" s="118">
        <v>58</v>
      </c>
      <c r="B916" s="105" t="s">
        <v>66</v>
      </c>
      <c r="C916" s="115">
        <f>C365</f>
        <v>0</v>
      </c>
      <c r="D916" s="115">
        <f>D365+D798</f>
        <v>19269.15</v>
      </c>
      <c r="E916" s="115">
        <f>E365+E798</f>
        <v>19269.15</v>
      </c>
      <c r="F916" s="115">
        <f>F365+F798</f>
        <v>10098.8</v>
      </c>
      <c r="G916" s="132" t="e">
        <f t="shared" si="97"/>
        <v>#DIV/0!</v>
      </c>
      <c r="H916" s="239">
        <f t="shared" si="98"/>
        <v>52.40916179488975</v>
      </c>
    </row>
    <row r="917" spans="1:8" ht="30">
      <c r="A917" s="391">
        <v>7</v>
      </c>
      <c r="B917" s="392" t="s">
        <v>190</v>
      </c>
      <c r="C917" s="396">
        <f>C490+C377</f>
        <v>0</v>
      </c>
      <c r="D917" s="396">
        <f>D490+D377</f>
        <v>4751</v>
      </c>
      <c r="E917" s="396">
        <f>E490+E377</f>
        <v>4751</v>
      </c>
      <c r="F917" s="396">
        <f>F490+F377</f>
        <v>4542.7</v>
      </c>
      <c r="G917" s="34" t="e">
        <f t="shared" si="97"/>
        <v>#DIV/0!</v>
      </c>
      <c r="H917" s="218">
        <f t="shared" si="98"/>
        <v>95.61565986108187</v>
      </c>
    </row>
    <row r="918" spans="1:8" ht="45">
      <c r="A918" s="393">
        <v>78</v>
      </c>
      <c r="B918" s="394" t="s">
        <v>210</v>
      </c>
      <c r="C918" s="395">
        <f>C388+C503</f>
        <v>5375</v>
      </c>
      <c r="D918" s="395">
        <f>D388+D503</f>
        <v>133773.89</v>
      </c>
      <c r="E918" s="395">
        <f>E388+E503</f>
        <v>133773.89</v>
      </c>
      <c r="F918" s="395">
        <f>F388+F503</f>
        <v>99125</v>
      </c>
      <c r="G918" s="160">
        <f t="shared" si="97"/>
        <v>1844.1860465116279</v>
      </c>
      <c r="H918" s="161">
        <f t="shared" si="98"/>
        <v>74.09891422010676</v>
      </c>
    </row>
    <row r="919" spans="1:8" ht="15">
      <c r="A919" s="542" t="s">
        <v>116</v>
      </c>
      <c r="B919" s="543"/>
      <c r="C919" s="88">
        <f>SUM(C910:C918)</f>
        <v>4873863.82</v>
      </c>
      <c r="D919" s="88">
        <f>SUM(D910:D918)</f>
        <v>11006524.850000003</v>
      </c>
      <c r="E919" s="88">
        <f>SUM(E910:E918)</f>
        <v>11006524.850000003</v>
      </c>
      <c r="F919" s="88">
        <f>SUM(F910:F918)</f>
        <v>5228776.49</v>
      </c>
      <c r="G919" s="160">
        <f t="shared" si="97"/>
        <v>107.28195704901742</v>
      </c>
      <c r="H919" s="161">
        <f t="shared" si="98"/>
        <v>47.506152589116255</v>
      </c>
    </row>
    <row r="920" spans="3:6" ht="15">
      <c r="C920" s="82"/>
      <c r="D920" s="82"/>
      <c r="E920" s="82"/>
      <c r="F920" s="82"/>
    </row>
    <row r="921" spans="1:8" ht="20.25">
      <c r="A921" s="574" t="s">
        <v>119</v>
      </c>
      <c r="B921" s="574"/>
      <c r="C921" s="574"/>
      <c r="D921" s="574"/>
      <c r="E921" s="574"/>
      <c r="F921" s="574"/>
      <c r="G921" s="574"/>
      <c r="H921" s="574"/>
    </row>
    <row r="922" spans="1:8" ht="19.5">
      <c r="A922" s="121"/>
      <c r="B922" s="122"/>
      <c r="C922" s="123"/>
      <c r="D922" s="123"/>
      <c r="E922" s="123"/>
      <c r="F922" s="59"/>
      <c r="G922" s="59"/>
      <c r="H922" s="59"/>
    </row>
    <row r="923" spans="1:8" ht="19.5" customHeight="1">
      <c r="A923" s="573" t="s">
        <v>264</v>
      </c>
      <c r="B923" s="573"/>
      <c r="C923" s="573"/>
      <c r="D923" s="573"/>
      <c r="E923" s="573"/>
      <c r="F923" s="59"/>
      <c r="G923" s="59"/>
      <c r="H923" s="59"/>
    </row>
    <row r="924" spans="1:8" ht="19.5" customHeight="1">
      <c r="A924" s="518" t="s">
        <v>74</v>
      </c>
      <c r="B924" s="520" t="s">
        <v>3</v>
      </c>
      <c r="C924" s="520" t="s">
        <v>227</v>
      </c>
      <c r="D924" s="514" t="s">
        <v>228</v>
      </c>
      <c r="E924" s="514" t="s">
        <v>229</v>
      </c>
      <c r="F924" s="514" t="s">
        <v>230</v>
      </c>
      <c r="G924" s="514" t="s">
        <v>71</v>
      </c>
      <c r="H924" s="514" t="s">
        <v>71</v>
      </c>
    </row>
    <row r="925" spans="1:8" ht="24" customHeight="1">
      <c r="A925" s="519"/>
      <c r="B925" s="521"/>
      <c r="C925" s="521"/>
      <c r="D925" s="515"/>
      <c r="E925" s="515"/>
      <c r="F925" s="515"/>
      <c r="G925" s="515"/>
      <c r="H925" s="515"/>
    </row>
    <row r="926" spans="1:8" ht="15">
      <c r="A926" s="544">
        <v>1</v>
      </c>
      <c r="B926" s="545"/>
      <c r="C926" s="65">
        <v>2</v>
      </c>
      <c r="D926" s="66">
        <v>3</v>
      </c>
      <c r="E926" s="66">
        <v>4</v>
      </c>
      <c r="F926" s="66">
        <v>5</v>
      </c>
      <c r="G926" s="66" t="s">
        <v>72</v>
      </c>
      <c r="H926" s="66" t="s">
        <v>73</v>
      </c>
    </row>
    <row r="927" spans="1:8" ht="15">
      <c r="A927" s="7">
        <v>922</v>
      </c>
      <c r="B927" s="8" t="s">
        <v>120</v>
      </c>
      <c r="C927" s="53">
        <f>C928</f>
        <v>10450.81</v>
      </c>
      <c r="D927" s="53">
        <f>D928</f>
        <v>24302.69</v>
      </c>
      <c r="E927" s="53">
        <f>E928</f>
        <v>24302.69</v>
      </c>
      <c r="F927" s="53">
        <f>F928</f>
        <v>24302.69</v>
      </c>
      <c r="G927" s="132">
        <f>F927/C927*100</f>
        <v>232.54360188349037</v>
      </c>
      <c r="H927" s="133">
        <f>F927/E927*100</f>
        <v>100</v>
      </c>
    </row>
    <row r="928" spans="1:8" ht="15">
      <c r="A928" s="57">
        <v>92221</v>
      </c>
      <c r="B928" s="54" t="s">
        <v>265</v>
      </c>
      <c r="C928" s="55">
        <v>10450.81</v>
      </c>
      <c r="D928" s="55">
        <v>24302.69</v>
      </c>
      <c r="E928" s="125">
        <v>24302.69</v>
      </c>
      <c r="F928" s="125">
        <v>24302.69</v>
      </c>
      <c r="G928" s="34">
        <f>F928/C928*100</f>
        <v>232.54360188349037</v>
      </c>
      <c r="H928" s="239">
        <f>F928/E928*100</f>
        <v>100</v>
      </c>
    </row>
    <row r="929" spans="1:8" ht="15">
      <c r="A929" s="575" t="s">
        <v>6</v>
      </c>
      <c r="B929" s="576"/>
      <c r="C929" s="10">
        <f>SUM(C927)</f>
        <v>10450.81</v>
      </c>
      <c r="D929" s="10">
        <f>SUM(D927)</f>
        <v>24302.69</v>
      </c>
      <c r="E929" s="10">
        <f>SUM(E927)</f>
        <v>24302.69</v>
      </c>
      <c r="F929" s="10">
        <f>SUM(F927)</f>
        <v>24302.69</v>
      </c>
      <c r="G929" s="160">
        <f>F929/C929*100</f>
        <v>232.54360188349037</v>
      </c>
      <c r="H929" s="237">
        <f>F929/E929*100</f>
        <v>100</v>
      </c>
    </row>
    <row r="930" spans="1:8" ht="15">
      <c r="A930" s="11"/>
      <c r="B930" s="11"/>
      <c r="C930" s="12"/>
      <c r="D930" s="12"/>
      <c r="E930" s="12"/>
      <c r="F930" s="12"/>
      <c r="G930" s="12"/>
      <c r="H930" s="12"/>
    </row>
    <row r="931" spans="1:8" ht="19.5">
      <c r="A931" s="573" t="s">
        <v>266</v>
      </c>
      <c r="B931" s="573"/>
      <c r="C931" s="573"/>
      <c r="D931" s="573"/>
      <c r="E931" s="573"/>
      <c r="F931" s="59"/>
      <c r="G931" s="59"/>
      <c r="H931" s="59"/>
    </row>
    <row r="932" spans="1:8" ht="15">
      <c r="A932" s="518" t="s">
        <v>74</v>
      </c>
      <c r="B932" s="520" t="s">
        <v>3</v>
      </c>
      <c r="C932" s="520" t="s">
        <v>227</v>
      </c>
      <c r="D932" s="514" t="s">
        <v>228</v>
      </c>
      <c r="E932" s="514" t="s">
        <v>229</v>
      </c>
      <c r="F932" s="514" t="s">
        <v>230</v>
      </c>
      <c r="G932" s="514" t="s">
        <v>71</v>
      </c>
      <c r="H932" s="514" t="s">
        <v>71</v>
      </c>
    </row>
    <row r="933" spans="1:8" ht="24.75" customHeight="1">
      <c r="A933" s="519"/>
      <c r="B933" s="521"/>
      <c r="C933" s="521"/>
      <c r="D933" s="515"/>
      <c r="E933" s="515"/>
      <c r="F933" s="515"/>
      <c r="G933" s="515"/>
      <c r="H933" s="515"/>
    </row>
    <row r="934" spans="1:8" ht="15">
      <c r="A934" s="544">
        <v>1</v>
      </c>
      <c r="B934" s="545"/>
      <c r="C934" s="65">
        <v>2</v>
      </c>
      <c r="D934" s="66">
        <v>3</v>
      </c>
      <c r="E934" s="66">
        <v>4</v>
      </c>
      <c r="F934" s="66">
        <v>5</v>
      </c>
      <c r="G934" s="66" t="s">
        <v>72</v>
      </c>
      <c r="H934" s="66" t="s">
        <v>73</v>
      </c>
    </row>
    <row r="935" spans="1:8" ht="15">
      <c r="A935" s="7">
        <v>922</v>
      </c>
      <c r="B935" s="8" t="s">
        <v>120</v>
      </c>
      <c r="C935" s="53"/>
      <c r="D935" s="53">
        <f>D936</f>
        <v>3750</v>
      </c>
      <c r="E935" s="124">
        <f>E936</f>
        <v>3750</v>
      </c>
      <c r="F935" s="124">
        <f>F936</f>
        <v>3750</v>
      </c>
      <c r="G935" s="132" t="e">
        <f>F935/C935*100</f>
        <v>#DIV/0!</v>
      </c>
      <c r="H935" s="133">
        <f>F935/E935*100</f>
        <v>100</v>
      </c>
    </row>
    <row r="936" spans="1:8" ht="15">
      <c r="A936" s="57">
        <v>92221</v>
      </c>
      <c r="B936" s="54" t="s">
        <v>265</v>
      </c>
      <c r="C936" s="55"/>
      <c r="D936" s="55">
        <v>3750</v>
      </c>
      <c r="E936" s="125">
        <v>3750</v>
      </c>
      <c r="F936" s="125">
        <v>3750</v>
      </c>
      <c r="G936" s="34" t="e">
        <f>F936/C936*100</f>
        <v>#DIV/0!</v>
      </c>
      <c r="H936" s="239">
        <f>F936/E936*100</f>
        <v>100</v>
      </c>
    </row>
    <row r="937" spans="1:8" ht="15">
      <c r="A937" s="575" t="s">
        <v>6</v>
      </c>
      <c r="B937" s="576"/>
      <c r="C937" s="10">
        <f>SUM(C935)</f>
        <v>0</v>
      </c>
      <c r="D937" s="10">
        <f>SUM(D935)</f>
        <v>3750</v>
      </c>
      <c r="E937" s="10">
        <f>SUM(E935)</f>
        <v>3750</v>
      </c>
      <c r="F937" s="10">
        <f>SUM(F935)</f>
        <v>3750</v>
      </c>
      <c r="G937" s="160" t="e">
        <f>F937/C937*100</f>
        <v>#DIV/0!</v>
      </c>
      <c r="H937" s="237">
        <f>F937/E937*100</f>
        <v>100</v>
      </c>
    </row>
    <row r="938" spans="1:8" ht="19.5">
      <c r="A938" s="571" t="s">
        <v>52</v>
      </c>
      <c r="B938" s="572"/>
      <c r="C938" s="51"/>
      <c r="D938" s="51"/>
      <c r="E938" s="51"/>
      <c r="F938" s="51"/>
      <c r="G938" s="10" t="e">
        <f>F938/C938*100</f>
        <v>#DIV/0!</v>
      </c>
      <c r="H938" s="10" t="e">
        <f>F938/E938*100</f>
        <v>#DIV/0!</v>
      </c>
    </row>
    <row r="939" spans="1:8" ht="19.5">
      <c r="A939" s="571" t="s">
        <v>121</v>
      </c>
      <c r="B939" s="572"/>
      <c r="C939" s="51">
        <f>C919+C929+C937</f>
        <v>4884314.63</v>
      </c>
      <c r="D939" s="51">
        <f>D919+D929+D937</f>
        <v>11034577.540000003</v>
      </c>
      <c r="E939" s="51">
        <f>E919+E929+E937</f>
        <v>11034577.540000003</v>
      </c>
      <c r="F939" s="51">
        <f>F919+F929+F937</f>
        <v>5256829.180000001</v>
      </c>
      <c r="G939" s="160">
        <f>F939/C939*100</f>
        <v>107.62675171889984</v>
      </c>
      <c r="H939" s="161">
        <f>F939/E939*100</f>
        <v>47.639605240383304</v>
      </c>
    </row>
    <row r="940" ht="15">
      <c r="G940" s="42"/>
    </row>
    <row r="941" ht="15">
      <c r="G941" s="42"/>
    </row>
    <row r="942" spans="1:7" ht="21.75" customHeight="1">
      <c r="A942" s="547" t="s">
        <v>69</v>
      </c>
      <c r="B942" s="547"/>
      <c r="C942" s="547"/>
      <c r="D942" s="547"/>
      <c r="E942" s="547"/>
      <c r="F942" s="547"/>
      <c r="G942" s="547"/>
    </row>
    <row r="943" ht="13.5" customHeight="1"/>
    <row r="944" spans="1:8" ht="13.5" customHeight="1">
      <c r="A944" s="549" t="s">
        <v>64</v>
      </c>
      <c r="B944" s="569" t="s">
        <v>65</v>
      </c>
      <c r="C944" s="520" t="s">
        <v>227</v>
      </c>
      <c r="D944" s="514" t="s">
        <v>228</v>
      </c>
      <c r="E944" s="514" t="s">
        <v>229</v>
      </c>
      <c r="F944" s="514" t="s">
        <v>230</v>
      </c>
      <c r="G944" s="514" t="s">
        <v>71</v>
      </c>
      <c r="H944" s="514" t="s">
        <v>71</v>
      </c>
    </row>
    <row r="945" spans="1:8" ht="15">
      <c r="A945" s="550"/>
      <c r="B945" s="570"/>
      <c r="C945" s="521"/>
      <c r="D945" s="515"/>
      <c r="E945" s="515"/>
      <c r="F945" s="515"/>
      <c r="G945" s="515"/>
      <c r="H945" s="515"/>
    </row>
    <row r="946" spans="1:8" ht="15">
      <c r="A946" s="533">
        <v>1</v>
      </c>
      <c r="B946" s="534"/>
      <c r="C946" s="90">
        <v>2</v>
      </c>
      <c r="D946" s="91">
        <v>3</v>
      </c>
      <c r="E946" s="91">
        <v>4</v>
      </c>
      <c r="F946" s="91">
        <v>5</v>
      </c>
      <c r="G946" s="91" t="s">
        <v>72</v>
      </c>
      <c r="H946" s="91" t="s">
        <v>73</v>
      </c>
    </row>
    <row r="947" spans="1:8" ht="15">
      <c r="A947" s="349">
        <v>1</v>
      </c>
      <c r="B947" s="351" t="s">
        <v>56</v>
      </c>
      <c r="C947" s="350"/>
      <c r="D947" s="339"/>
      <c r="E947" s="339"/>
      <c r="F947" s="353"/>
      <c r="G947" s="10"/>
      <c r="H947" s="10"/>
    </row>
    <row r="948" spans="1:8" ht="15">
      <c r="A948" s="340"/>
      <c r="B948" s="347" t="s">
        <v>55</v>
      </c>
      <c r="C948" s="356">
        <f>C77</f>
        <v>406064.75</v>
      </c>
      <c r="D948" s="357">
        <f>D77</f>
        <v>972268.8</v>
      </c>
      <c r="E948" s="357">
        <f>E77</f>
        <v>972268.8</v>
      </c>
      <c r="F948" s="358">
        <f>F77</f>
        <v>372274.34</v>
      </c>
      <c r="G948" s="336">
        <f>F948/C948*100</f>
        <v>91.67856604149954</v>
      </c>
      <c r="H948" s="10">
        <f>F948/E948*100</f>
        <v>38.28924058861089</v>
      </c>
    </row>
    <row r="949" spans="1:10" ht="15">
      <c r="A949" s="341"/>
      <c r="B949" s="348" t="s">
        <v>57</v>
      </c>
      <c r="C949" s="359">
        <f>C910</f>
        <v>444277.07</v>
      </c>
      <c r="D949" s="360">
        <f>D910</f>
        <v>972268.8</v>
      </c>
      <c r="E949" s="360">
        <f>E910</f>
        <v>972268.8</v>
      </c>
      <c r="F949" s="361">
        <f>F910</f>
        <v>403299.72000000003</v>
      </c>
      <c r="G949" s="10">
        <f aca="true" t="shared" si="99" ref="G949:G977">F949/C949*100</f>
        <v>90.77662279532005</v>
      </c>
      <c r="H949" s="10">
        <f aca="true" t="shared" si="100" ref="H949:H977">F949/E949*100</f>
        <v>41.48026965382413</v>
      </c>
      <c r="J949" s="3">
        <v>1</v>
      </c>
    </row>
    <row r="950" spans="1:8" ht="15">
      <c r="A950" s="343"/>
      <c r="B950" s="346" t="s">
        <v>212</v>
      </c>
      <c r="C950" s="362"/>
      <c r="D950" s="363"/>
      <c r="E950" s="363"/>
      <c r="F950" s="364"/>
      <c r="G950" s="10" t="e">
        <f t="shared" si="99"/>
        <v>#DIV/0!</v>
      </c>
      <c r="H950" s="10" t="e">
        <f t="shared" si="100"/>
        <v>#DIV/0!</v>
      </c>
    </row>
    <row r="951" spans="1:8" ht="15">
      <c r="A951" s="557" t="s">
        <v>111</v>
      </c>
      <c r="B951" s="558"/>
      <c r="C951" s="365">
        <f>C948-C949</f>
        <v>-38212.32000000001</v>
      </c>
      <c r="D951" s="160">
        <f>D948-D949</f>
        <v>0</v>
      </c>
      <c r="E951" s="160">
        <v>0</v>
      </c>
      <c r="F951" s="366">
        <f>F948-F949</f>
        <v>-31025.380000000005</v>
      </c>
      <c r="G951" s="10">
        <f t="shared" si="99"/>
        <v>81.1920867406114</v>
      </c>
      <c r="H951" s="10" t="e">
        <f t="shared" si="100"/>
        <v>#DIV/0!</v>
      </c>
    </row>
    <row r="952" spans="1:8" ht="15">
      <c r="A952" s="349" t="s">
        <v>58</v>
      </c>
      <c r="B952" s="351" t="s">
        <v>25</v>
      </c>
      <c r="C952" s="367"/>
      <c r="D952" s="368"/>
      <c r="E952" s="368"/>
      <c r="F952" s="369"/>
      <c r="G952" s="10" t="e">
        <f t="shared" si="99"/>
        <v>#DIV/0!</v>
      </c>
      <c r="H952" s="10" t="e">
        <f t="shared" si="100"/>
        <v>#DIV/0!</v>
      </c>
    </row>
    <row r="953" spans="1:8" ht="15">
      <c r="A953" s="340"/>
      <c r="B953" s="347" t="s">
        <v>55</v>
      </c>
      <c r="C953" s="356">
        <f>C78</f>
        <v>14744.68</v>
      </c>
      <c r="D953" s="357">
        <f>D78</f>
        <v>50355.32</v>
      </c>
      <c r="E953" s="357">
        <f>E78</f>
        <v>50355.32</v>
      </c>
      <c r="F953" s="358">
        <f>F78</f>
        <v>29210</v>
      </c>
      <c r="G953" s="10">
        <f t="shared" si="99"/>
        <v>198.10535053999138</v>
      </c>
      <c r="H953" s="10">
        <f t="shared" si="100"/>
        <v>58.00777355798752</v>
      </c>
    </row>
    <row r="954" spans="1:8" ht="15">
      <c r="A954" s="341"/>
      <c r="B954" s="348" t="s">
        <v>57</v>
      </c>
      <c r="C954" s="359">
        <f>C911+C912</f>
        <v>24923.370000000003</v>
      </c>
      <c r="D954" s="360">
        <f>D911+D912</f>
        <v>58062.38</v>
      </c>
      <c r="E954" s="360">
        <f>E911+E912</f>
        <v>58062.38</v>
      </c>
      <c r="F954" s="361">
        <f>F911+F912</f>
        <v>24079.9</v>
      </c>
      <c r="G954" s="10">
        <f t="shared" si="99"/>
        <v>96.61574658643674</v>
      </c>
      <c r="H954" s="10">
        <f t="shared" si="100"/>
        <v>41.47246461478156</v>
      </c>
    </row>
    <row r="955" spans="1:8" ht="15">
      <c r="A955" s="343"/>
      <c r="B955" s="346" t="s">
        <v>212</v>
      </c>
      <c r="C955" s="362">
        <f>C91</f>
        <v>6424.67</v>
      </c>
      <c r="D955" s="362">
        <f>D91</f>
        <v>7707.06</v>
      </c>
      <c r="E955" s="362">
        <f>E91</f>
        <v>7707.06</v>
      </c>
      <c r="F955" s="370">
        <f>F91</f>
        <v>7707.06</v>
      </c>
      <c r="G955" s="10">
        <f t="shared" si="99"/>
        <v>119.9604026354661</v>
      </c>
      <c r="H955" s="10">
        <f t="shared" si="100"/>
        <v>100</v>
      </c>
    </row>
    <row r="956" spans="1:8" ht="15">
      <c r="A956" s="553" t="s">
        <v>112</v>
      </c>
      <c r="B956" s="554"/>
      <c r="C956" s="365">
        <f>C953+C955-C954</f>
        <v>-3754.020000000004</v>
      </c>
      <c r="D956" s="365">
        <f>D953+D955-D954</f>
        <v>0</v>
      </c>
      <c r="E956" s="365">
        <f>E953+E955-E954</f>
        <v>0</v>
      </c>
      <c r="F956" s="345">
        <f>F953+F955-F954</f>
        <v>12837.159999999996</v>
      </c>
      <c r="G956" s="10">
        <f t="shared" si="99"/>
        <v>-341.95768802510327</v>
      </c>
      <c r="H956" s="10" t="e">
        <f t="shared" si="100"/>
        <v>#DIV/0!</v>
      </c>
    </row>
    <row r="957" spans="1:8" ht="15">
      <c r="A957" s="349" t="s">
        <v>59</v>
      </c>
      <c r="B957" s="351" t="s">
        <v>60</v>
      </c>
      <c r="C957" s="367"/>
      <c r="D957" s="371"/>
      <c r="E957" s="371"/>
      <c r="F957" s="372"/>
      <c r="G957" s="10" t="e">
        <f t="shared" si="99"/>
        <v>#DIV/0!</v>
      </c>
      <c r="H957" s="10" t="e">
        <f t="shared" si="100"/>
        <v>#DIV/0!</v>
      </c>
    </row>
    <row r="958" spans="1:8" ht="15">
      <c r="A958" s="340"/>
      <c r="B958" s="347" t="s">
        <v>55</v>
      </c>
      <c r="C958" s="356">
        <f>C79</f>
        <v>251629</v>
      </c>
      <c r="D958" s="357">
        <f>D79</f>
        <v>634525.69</v>
      </c>
      <c r="E958" s="357">
        <f>E79</f>
        <v>634525.69</v>
      </c>
      <c r="F958" s="358">
        <f>F79</f>
        <v>357729.5</v>
      </c>
      <c r="G958" s="10">
        <f t="shared" si="99"/>
        <v>142.1654499282674</v>
      </c>
      <c r="H958" s="10">
        <f t="shared" si="100"/>
        <v>56.37746518978609</v>
      </c>
    </row>
    <row r="959" spans="1:8" ht="15">
      <c r="A959" s="341"/>
      <c r="B959" s="348" t="s">
        <v>57</v>
      </c>
      <c r="C959" s="359">
        <f>C913+C914</f>
        <v>246312.48</v>
      </c>
      <c r="D959" s="360">
        <f>D913+D914</f>
        <v>637285.19</v>
      </c>
      <c r="E959" s="360">
        <f>E284+E577+E594</f>
        <v>637285.19</v>
      </c>
      <c r="F959" s="361">
        <f>F913+F914</f>
        <v>297245.11</v>
      </c>
      <c r="G959" s="10">
        <f t="shared" si="99"/>
        <v>120.6780549649778</v>
      </c>
      <c r="H959" s="10">
        <f t="shared" si="100"/>
        <v>46.642400398477804</v>
      </c>
    </row>
    <row r="960" spans="1:8" ht="15">
      <c r="A960" s="344"/>
      <c r="B960" s="346" t="s">
        <v>212</v>
      </c>
      <c r="C960" s="362">
        <f>C108</f>
        <v>27606.27</v>
      </c>
      <c r="D960" s="362">
        <f>D108</f>
        <v>27062.19</v>
      </c>
      <c r="E960" s="362">
        <f>E108</f>
        <v>27062.19</v>
      </c>
      <c r="F960" s="370">
        <f>F108</f>
        <v>27062.19</v>
      </c>
      <c r="G960" s="10">
        <f t="shared" si="99"/>
        <v>98.02914337938446</v>
      </c>
      <c r="H960" s="10">
        <f t="shared" si="100"/>
        <v>100</v>
      </c>
    </row>
    <row r="961" spans="1:8" ht="15">
      <c r="A961" s="344"/>
      <c r="B961" s="592" t="s">
        <v>267</v>
      </c>
      <c r="C961" s="362">
        <f>C929</f>
        <v>10450.81</v>
      </c>
      <c r="D961" s="362">
        <f>D929</f>
        <v>24302.69</v>
      </c>
      <c r="E961" s="362">
        <f>E929</f>
        <v>24302.69</v>
      </c>
      <c r="F961" s="362">
        <f>F929</f>
        <v>24302.69</v>
      </c>
      <c r="G961" s="10"/>
      <c r="H961" s="10">
        <f t="shared" si="100"/>
        <v>100</v>
      </c>
    </row>
    <row r="962" spans="1:8" ht="15">
      <c r="A962" s="553" t="s">
        <v>112</v>
      </c>
      <c r="B962" s="554"/>
      <c r="C962" s="365">
        <f>C958+C960-C959-C961</f>
        <v>22471.98000000001</v>
      </c>
      <c r="D962" s="365">
        <f>D958+D960-D959-D961</f>
        <v>-5.4569682106375694E-11</v>
      </c>
      <c r="E962" s="365">
        <f>E958+E960-E959-E961</f>
        <v>-5.4569682106375694E-11</v>
      </c>
      <c r="F962" s="365">
        <f>F958+F960-F959-F961</f>
        <v>63243.890000000014</v>
      </c>
      <c r="G962" s="10">
        <f t="shared" si="99"/>
        <v>281.43443523890636</v>
      </c>
      <c r="H962" s="10" t="e">
        <f>2760/0*100</f>
        <v>#DIV/0!</v>
      </c>
    </row>
    <row r="963" spans="1:8" ht="15">
      <c r="A963" s="349" t="s">
        <v>61</v>
      </c>
      <c r="B963" s="351" t="s">
        <v>2</v>
      </c>
      <c r="C963" s="367"/>
      <c r="D963" s="371"/>
      <c r="E963" s="371"/>
      <c r="F963" s="372"/>
      <c r="G963" s="10" t="e">
        <f t="shared" si="99"/>
        <v>#DIV/0!</v>
      </c>
      <c r="H963" s="10" t="e">
        <f t="shared" si="100"/>
        <v>#DIV/0!</v>
      </c>
    </row>
    <row r="964" spans="1:8" ht="15">
      <c r="A964" s="337"/>
      <c r="B964" s="347" t="s">
        <v>55</v>
      </c>
      <c r="C964" s="356">
        <f>C80</f>
        <v>4200107.8</v>
      </c>
      <c r="D964" s="357">
        <f>D80</f>
        <v>9184864.44</v>
      </c>
      <c r="E964" s="357">
        <f>E80</f>
        <v>9184864.44</v>
      </c>
      <c r="F964" s="358">
        <f>F80</f>
        <v>4389457.33</v>
      </c>
      <c r="G964" s="10">
        <f t="shared" si="99"/>
        <v>104.50820643222538</v>
      </c>
      <c r="H964" s="10">
        <f t="shared" si="100"/>
        <v>47.79011556103054</v>
      </c>
    </row>
    <row r="965" spans="1:8" ht="15">
      <c r="A965" s="338"/>
      <c r="B965" s="348" t="s">
        <v>57</v>
      </c>
      <c r="C965" s="359">
        <f>C915+C916</f>
        <v>4152975.9</v>
      </c>
      <c r="D965" s="360">
        <f>D915+D916</f>
        <v>9200383.590000002</v>
      </c>
      <c r="E965" s="360">
        <f>E915+E916</f>
        <v>9200383.590000002</v>
      </c>
      <c r="F965" s="361">
        <f>F915+F916</f>
        <v>4400484.06</v>
      </c>
      <c r="G965" s="10">
        <f t="shared" si="99"/>
        <v>105.9597783844592</v>
      </c>
      <c r="H965" s="10">
        <f t="shared" si="100"/>
        <v>47.8293542541306</v>
      </c>
    </row>
    <row r="966" spans="1:8" ht="15">
      <c r="A966" s="344"/>
      <c r="B966" s="346" t="s">
        <v>212</v>
      </c>
      <c r="C966" s="370">
        <f>C116</f>
        <v>347.21</v>
      </c>
      <c r="D966" s="370">
        <f>D116</f>
        <v>19269.15</v>
      </c>
      <c r="E966" s="370">
        <f>E116</f>
        <v>19269.15</v>
      </c>
      <c r="F966" s="370">
        <f>F116</f>
        <v>19269.15</v>
      </c>
      <c r="G966" s="10">
        <f t="shared" si="99"/>
        <v>5549.710549811354</v>
      </c>
      <c r="H966" s="10">
        <f t="shared" si="100"/>
        <v>100</v>
      </c>
    </row>
    <row r="967" spans="1:8" ht="15">
      <c r="A967" s="344"/>
      <c r="B967" s="591" t="s">
        <v>267</v>
      </c>
      <c r="C967" s="370"/>
      <c r="D967" s="370">
        <f>D937</f>
        <v>3750</v>
      </c>
      <c r="E967" s="370">
        <f>E937</f>
        <v>3750</v>
      </c>
      <c r="F967" s="370">
        <f>F937</f>
        <v>3750</v>
      </c>
      <c r="G967" s="10"/>
      <c r="H967" s="10">
        <f t="shared" si="100"/>
        <v>100</v>
      </c>
    </row>
    <row r="968" spans="1:8" ht="15">
      <c r="A968" s="333"/>
      <c r="B968" s="335" t="s">
        <v>213</v>
      </c>
      <c r="C968" s="593">
        <f>C964+C966-C965</f>
        <v>47479.10999999987</v>
      </c>
      <c r="D968" s="352">
        <f>D964+D966-D965-D967</f>
        <v>-1.862645149230957E-09</v>
      </c>
      <c r="E968" s="352">
        <f>E964+E966-E965-E967</f>
        <v>-1.862645149230957E-09</v>
      </c>
      <c r="F968" s="352">
        <f>F964+F966-F965-F967</f>
        <v>4492.420000000857</v>
      </c>
      <c r="G968" s="10">
        <f t="shared" si="99"/>
        <v>9.461887554338885</v>
      </c>
      <c r="H968" s="10">
        <f>F968/E968*100</f>
        <v>-241184962248750</v>
      </c>
    </row>
    <row r="969" spans="1:8" ht="28.5">
      <c r="A969" s="334" t="s">
        <v>226</v>
      </c>
      <c r="B969" s="342" t="s">
        <v>190</v>
      </c>
      <c r="C969" s="373"/>
      <c r="D969" s="374"/>
      <c r="E969" s="375"/>
      <c r="F969" s="374"/>
      <c r="G969" s="10" t="e">
        <f t="shared" si="99"/>
        <v>#DIV/0!</v>
      </c>
      <c r="H969" s="10" t="e">
        <f t="shared" si="100"/>
        <v>#DIV/0!</v>
      </c>
    </row>
    <row r="970" spans="1:8" ht="15">
      <c r="A970" s="337"/>
      <c r="B970" s="347" t="s">
        <v>55</v>
      </c>
      <c r="C970" s="356">
        <f>C81</f>
        <v>926.71</v>
      </c>
      <c r="D970" s="357">
        <f>D81</f>
        <v>4751</v>
      </c>
      <c r="E970" s="357">
        <f>E81</f>
        <v>4751</v>
      </c>
      <c r="F970" s="358">
        <f>F81</f>
        <v>5834.82</v>
      </c>
      <c r="G970" s="10">
        <f t="shared" si="99"/>
        <v>629.6273915248566</v>
      </c>
      <c r="H970" s="10">
        <f t="shared" si="100"/>
        <v>122.8124605346243</v>
      </c>
    </row>
    <row r="971" spans="1:8" ht="15">
      <c r="A971" s="338"/>
      <c r="B971" s="348" t="s">
        <v>57</v>
      </c>
      <c r="C971" s="359">
        <f>C917+C918</f>
        <v>5375</v>
      </c>
      <c r="D971" s="360">
        <f>D917+D918</f>
        <v>138524.89</v>
      </c>
      <c r="E971" s="360">
        <f>E377+E490+E503</f>
        <v>138524.89</v>
      </c>
      <c r="F971" s="361">
        <f>F917+F918</f>
        <v>103667.7</v>
      </c>
      <c r="G971" s="10">
        <f t="shared" si="99"/>
        <v>1928.7013953488372</v>
      </c>
      <c r="H971" s="10">
        <f t="shared" si="100"/>
        <v>74.83687588562603</v>
      </c>
    </row>
    <row r="972" spans="1:8" ht="15">
      <c r="A972" s="344"/>
      <c r="B972" s="346" t="s">
        <v>212</v>
      </c>
      <c r="C972" s="370">
        <f>C100</f>
        <v>5822.76</v>
      </c>
      <c r="D972" s="370">
        <f>D100</f>
        <v>133773.89</v>
      </c>
      <c r="E972" s="370">
        <f>E100</f>
        <v>133773.89</v>
      </c>
      <c r="F972" s="370">
        <f>F100</f>
        <v>133773.89</v>
      </c>
      <c r="G972" s="10">
        <f t="shared" si="99"/>
        <v>2297.4309434014112</v>
      </c>
      <c r="H972" s="10">
        <f t="shared" si="100"/>
        <v>100</v>
      </c>
    </row>
    <row r="973" spans="1:8" ht="15">
      <c r="A973" s="555" t="s">
        <v>112</v>
      </c>
      <c r="B973" s="556"/>
      <c r="C973" s="336">
        <f>C970-C971+C972</f>
        <v>1374.4700000000003</v>
      </c>
      <c r="D973" s="336">
        <f>D970-D971+D972</f>
        <v>0</v>
      </c>
      <c r="E973" s="336">
        <f>E970-E971+E972</f>
        <v>0</v>
      </c>
      <c r="F973" s="376">
        <f>F970-F971+F972</f>
        <v>35941.01000000001</v>
      </c>
      <c r="G973" s="10">
        <f t="shared" si="99"/>
        <v>2614.899561285441</v>
      </c>
      <c r="H973" s="10" t="e">
        <f t="shared" si="100"/>
        <v>#DIV/0!</v>
      </c>
    </row>
    <row r="974" spans="1:8" ht="15">
      <c r="A974" s="551" t="s">
        <v>62</v>
      </c>
      <c r="B974" s="551"/>
      <c r="C974" s="377">
        <f>C948+C953+C958+C964+C970</f>
        <v>4873472.9399999995</v>
      </c>
      <c r="D974" s="377">
        <f>D948+D953+D958+D964+D970</f>
        <v>10846765.25</v>
      </c>
      <c r="E974" s="377">
        <f>E948+E953+E958+E964+E970</f>
        <v>10846765.25</v>
      </c>
      <c r="F974" s="378">
        <f>F948+F953+F958+F964+F970</f>
        <v>5154505.99</v>
      </c>
      <c r="G974" s="10">
        <f t="shared" si="99"/>
        <v>105.76658685623073</v>
      </c>
      <c r="H974" s="10">
        <f t="shared" si="100"/>
        <v>47.52113529883944</v>
      </c>
    </row>
    <row r="975" spans="1:8" ht="15">
      <c r="A975" s="552" t="s">
        <v>63</v>
      </c>
      <c r="B975" s="552"/>
      <c r="C975" s="379">
        <f>C949+C954+C959+C965+C971</f>
        <v>4873863.82</v>
      </c>
      <c r="D975" s="379">
        <f>D949+D954+D959+D965+D971</f>
        <v>11006524.850000001</v>
      </c>
      <c r="E975" s="379">
        <f>E949+E954+E959+E965+E971</f>
        <v>11006524.850000001</v>
      </c>
      <c r="F975" s="380">
        <f>F949+F954+F959+F965+F971</f>
        <v>5228776.489999999</v>
      </c>
      <c r="G975" s="10">
        <f t="shared" si="99"/>
        <v>107.2819570490174</v>
      </c>
      <c r="H975" s="10">
        <f t="shared" si="100"/>
        <v>47.506152589116255</v>
      </c>
    </row>
    <row r="976" spans="1:8" ht="15">
      <c r="A976" s="354"/>
      <c r="B976" s="354" t="s">
        <v>215</v>
      </c>
      <c r="C976" s="381">
        <f>C950+C955+C960-C961+C966-C967+C972</f>
        <v>29750.100000000006</v>
      </c>
      <c r="D976" s="381">
        <f>D950+D955+D960-D961+D966-D967+D972</f>
        <v>159759.6</v>
      </c>
      <c r="E976" s="381">
        <f>E950+E955+E960-E961+E966-E967+E972</f>
        <v>159759.6</v>
      </c>
      <c r="F976" s="381">
        <f>F950+F955+F960-F961+F966-F967+F972</f>
        <v>159759.6</v>
      </c>
      <c r="G976" s="10">
        <f t="shared" si="99"/>
        <v>537.0052537638528</v>
      </c>
      <c r="H976" s="10">
        <f t="shared" si="100"/>
        <v>100</v>
      </c>
    </row>
    <row r="977" spans="1:8" ht="22.5" customHeight="1">
      <c r="A977" s="355"/>
      <c r="B977" s="382" t="s">
        <v>214</v>
      </c>
      <c r="C977" s="383">
        <f>C974+C976-C975</f>
        <v>29359.219999998808</v>
      </c>
      <c r="D977" s="383">
        <f>D974+D976-D975</f>
        <v>0</v>
      </c>
      <c r="E977" s="383">
        <f>E974+E976-E975</f>
        <v>0</v>
      </c>
      <c r="F977" s="383">
        <f>F974+F976-F975</f>
        <v>85489.10000000056</v>
      </c>
      <c r="G977" s="10">
        <f t="shared" si="99"/>
        <v>291.1831445113461</v>
      </c>
      <c r="H977" s="10" t="e">
        <f t="shared" si="100"/>
        <v>#DIV/0!</v>
      </c>
    </row>
  </sheetData>
  <sheetProtection/>
  <mergeCells count="473">
    <mergeCell ref="F932:F933"/>
    <mergeCell ref="G932:G933"/>
    <mergeCell ref="H932:H933"/>
    <mergeCell ref="A934:B934"/>
    <mergeCell ref="A937:B937"/>
    <mergeCell ref="A931:E931"/>
    <mergeCell ref="A932:A933"/>
    <mergeCell ref="B932:B933"/>
    <mergeCell ref="C932:C933"/>
    <mergeCell ref="D932:D933"/>
    <mergeCell ref="E932:E933"/>
    <mergeCell ref="E236:E237"/>
    <mergeCell ref="A926:B926"/>
    <mergeCell ref="A246:B246"/>
    <mergeCell ref="A236:A237"/>
    <mergeCell ref="B236:B237"/>
    <mergeCell ref="C236:C237"/>
    <mergeCell ref="D236:D237"/>
    <mergeCell ref="A444:B444"/>
    <mergeCell ref="C451:C452"/>
    <mergeCell ref="D451:D452"/>
    <mergeCell ref="A939:B939"/>
    <mergeCell ref="F236:F237"/>
    <mergeCell ref="A938:B938"/>
    <mergeCell ref="A923:E923"/>
    <mergeCell ref="A924:A925"/>
    <mergeCell ref="A921:H921"/>
    <mergeCell ref="A929:B929"/>
    <mergeCell ref="F924:F925"/>
    <mergeCell ref="G924:G925"/>
    <mergeCell ref="H924:H925"/>
    <mergeCell ref="A942:G942"/>
    <mergeCell ref="C924:C925"/>
    <mergeCell ref="D924:D925"/>
    <mergeCell ref="E924:E925"/>
    <mergeCell ref="B944:B945"/>
    <mergeCell ref="A70:B70"/>
    <mergeCell ref="B352:B353"/>
    <mergeCell ref="C352:C353"/>
    <mergeCell ref="C251:C252"/>
    <mergeCell ref="C183:C184"/>
    <mergeCell ref="H944:H945"/>
    <mergeCell ref="C944:C945"/>
    <mergeCell ref="D944:D945"/>
    <mergeCell ref="E944:E945"/>
    <mergeCell ref="F944:F945"/>
    <mergeCell ref="G944:G945"/>
    <mergeCell ref="F183:F184"/>
    <mergeCell ref="G127:G128"/>
    <mergeCell ref="A127:A128"/>
    <mergeCell ref="B127:B128"/>
    <mergeCell ref="A352:A353"/>
    <mergeCell ref="F352:F353"/>
    <mergeCell ref="D251:D252"/>
    <mergeCell ref="A297:B297"/>
    <mergeCell ref="A129:B129"/>
    <mergeCell ref="A290:B290"/>
    <mergeCell ref="M34:M35"/>
    <mergeCell ref="A53:B53"/>
    <mergeCell ref="A29:B29"/>
    <mergeCell ref="A86:A87"/>
    <mergeCell ref="B86:B87"/>
    <mergeCell ref="D86:D87"/>
    <mergeCell ref="A38:B38"/>
    <mergeCell ref="A83:G83"/>
    <mergeCell ref="L34:L35"/>
    <mergeCell ref="I34:I35"/>
    <mergeCell ref="F41:F42"/>
    <mergeCell ref="G41:G42"/>
    <mergeCell ref="A43:B43"/>
    <mergeCell ref="C86:C87"/>
    <mergeCell ref="F86:F87"/>
    <mergeCell ref="B41:B42"/>
    <mergeCell ref="C41:C42"/>
    <mergeCell ref="D41:D42"/>
    <mergeCell ref="F74:F75"/>
    <mergeCell ref="E74:E75"/>
    <mergeCell ref="K34:K35"/>
    <mergeCell ref="A3:G3"/>
    <mergeCell ref="H41:H42"/>
    <mergeCell ref="A6:A7"/>
    <mergeCell ref="H6:H7"/>
    <mergeCell ref="A13:B13"/>
    <mergeCell ref="B6:B7"/>
    <mergeCell ref="D6:D7"/>
    <mergeCell ref="E6:E7"/>
    <mergeCell ref="E41:E42"/>
    <mergeCell ref="J34:J35"/>
    <mergeCell ref="F6:F7"/>
    <mergeCell ref="A1:G1"/>
    <mergeCell ref="A125:D125"/>
    <mergeCell ref="A183:A184"/>
    <mergeCell ref="B183:B184"/>
    <mergeCell ref="D183:D184"/>
    <mergeCell ref="A108:B108"/>
    <mergeCell ref="A18:B18"/>
    <mergeCell ref="F16:F17"/>
    <mergeCell ref="G32:G33"/>
    <mergeCell ref="H127:H128"/>
    <mergeCell ref="D127:D128"/>
    <mergeCell ref="A232:B232"/>
    <mergeCell ref="A284:B284"/>
    <mergeCell ref="A180:B180"/>
    <mergeCell ref="H32:H33"/>
    <mergeCell ref="A34:B34"/>
    <mergeCell ref="A32:A33"/>
    <mergeCell ref="H86:H87"/>
    <mergeCell ref="B32:B33"/>
    <mergeCell ref="H442:H443"/>
    <mergeCell ref="H183:H184"/>
    <mergeCell ref="A185:B185"/>
    <mergeCell ref="A365:B365"/>
    <mergeCell ref="A417:C417"/>
    <mergeCell ref="C32:C33"/>
    <mergeCell ref="D32:D33"/>
    <mergeCell ref="E32:E33"/>
    <mergeCell ref="A41:A42"/>
    <mergeCell ref="M424:M426"/>
    <mergeCell ref="J424:J426"/>
    <mergeCell ref="G251:G252"/>
    <mergeCell ref="A251:A252"/>
    <mergeCell ref="B251:B252"/>
    <mergeCell ref="H451:H452"/>
    <mergeCell ref="K424:K426"/>
    <mergeCell ref="L424:L426"/>
    <mergeCell ref="I424:I426"/>
    <mergeCell ref="E288:E289"/>
    <mergeCell ref="A974:B974"/>
    <mergeCell ref="A975:B975"/>
    <mergeCell ref="E451:E452"/>
    <mergeCell ref="F451:F452"/>
    <mergeCell ref="G451:G452"/>
    <mergeCell ref="A453:B453"/>
    <mergeCell ref="A962:B962"/>
    <mergeCell ref="A973:B973"/>
    <mergeCell ref="A951:B951"/>
    <mergeCell ref="A956:B956"/>
    <mergeCell ref="A944:A945"/>
    <mergeCell ref="B924:B925"/>
    <mergeCell ref="A451:A452"/>
    <mergeCell ref="B451:B452"/>
    <mergeCell ref="B805:B806"/>
    <mergeCell ref="C805:C806"/>
    <mergeCell ref="B652:B653"/>
    <mergeCell ref="C652:C653"/>
    <mergeCell ref="A462:A463"/>
    <mergeCell ref="B462:B463"/>
    <mergeCell ref="E907:E908"/>
    <mergeCell ref="G494:G495"/>
    <mergeCell ref="H907:H908"/>
    <mergeCell ref="C6:C7"/>
    <mergeCell ref="G6:G7"/>
    <mergeCell ref="H16:H17"/>
    <mergeCell ref="D16:D17"/>
    <mergeCell ref="E16:E17"/>
    <mergeCell ref="G16:G17"/>
    <mergeCell ref="G86:G87"/>
    <mergeCell ref="A8:B8"/>
    <mergeCell ref="A905:G905"/>
    <mergeCell ref="A300:A301"/>
    <mergeCell ref="B300:B301"/>
    <mergeCell ref="D300:D301"/>
    <mergeCell ref="A349:B349"/>
    <mergeCell ref="F32:F33"/>
    <mergeCell ref="A16:A17"/>
    <mergeCell ref="B16:B17"/>
    <mergeCell ref="C16:C17"/>
    <mergeCell ref="A88:B88"/>
    <mergeCell ref="A74:A75"/>
    <mergeCell ref="B74:B75"/>
    <mergeCell ref="C74:C75"/>
    <mergeCell ref="D74:D75"/>
    <mergeCell ref="A58:B58"/>
    <mergeCell ref="C103:C104"/>
    <mergeCell ref="E103:E104"/>
    <mergeCell ref="F103:F104"/>
    <mergeCell ref="G103:G104"/>
    <mergeCell ref="F95:F96"/>
    <mergeCell ref="G95:G96"/>
    <mergeCell ref="H103:H104"/>
    <mergeCell ref="D103:D104"/>
    <mergeCell ref="F127:F128"/>
    <mergeCell ref="A91:B91"/>
    <mergeCell ref="E86:E87"/>
    <mergeCell ref="A72:H72"/>
    <mergeCell ref="A105:B105"/>
    <mergeCell ref="C111:C112"/>
    <mergeCell ref="E111:E112"/>
    <mergeCell ref="F111:F112"/>
    <mergeCell ref="G111:G112"/>
    <mergeCell ref="H111:H112"/>
    <mergeCell ref="A118:B118"/>
    <mergeCell ref="A120:B120"/>
    <mergeCell ref="A288:A289"/>
    <mergeCell ref="E251:E252"/>
    <mergeCell ref="B111:B112"/>
    <mergeCell ref="D111:D112"/>
    <mergeCell ref="A113:B113"/>
    <mergeCell ref="C127:C128"/>
    <mergeCell ref="G300:G301"/>
    <mergeCell ref="H251:H252"/>
    <mergeCell ref="A253:B253"/>
    <mergeCell ref="C288:C289"/>
    <mergeCell ref="G183:G184"/>
    <mergeCell ref="F288:F289"/>
    <mergeCell ref="G236:G237"/>
    <mergeCell ref="H236:H237"/>
    <mergeCell ref="A238:B238"/>
    <mergeCell ref="E183:E184"/>
    <mergeCell ref="D288:D289"/>
    <mergeCell ref="E442:E443"/>
    <mergeCell ref="F442:F443"/>
    <mergeCell ref="E429:E430"/>
    <mergeCell ref="F429:F430"/>
    <mergeCell ref="E352:E353"/>
    <mergeCell ref="D352:D353"/>
    <mergeCell ref="E396:E397"/>
    <mergeCell ref="F396:F397"/>
    <mergeCell ref="H352:H353"/>
    <mergeCell ref="A354:B354"/>
    <mergeCell ref="G420:G421"/>
    <mergeCell ref="C442:C443"/>
    <mergeCell ref="H420:H421"/>
    <mergeCell ref="G429:G430"/>
    <mergeCell ref="G442:G443"/>
    <mergeCell ref="A422:B422"/>
    <mergeCell ref="A426:B426"/>
    <mergeCell ref="B442:B443"/>
    <mergeCell ref="F907:F908"/>
    <mergeCell ref="A302:B302"/>
    <mergeCell ref="C420:C421"/>
    <mergeCell ref="E420:E421"/>
    <mergeCell ref="A919:B919"/>
    <mergeCell ref="F420:F421"/>
    <mergeCell ref="A448:B448"/>
    <mergeCell ref="A909:B909"/>
    <mergeCell ref="A459:B459"/>
    <mergeCell ref="A802:D802"/>
    <mergeCell ref="A946:B946"/>
    <mergeCell ref="A116:B116"/>
    <mergeCell ref="G74:G75"/>
    <mergeCell ref="H74:H75"/>
    <mergeCell ref="A76:B76"/>
    <mergeCell ref="A907:A908"/>
    <mergeCell ref="B907:B908"/>
    <mergeCell ref="C907:C908"/>
    <mergeCell ref="D907:D908"/>
    <mergeCell ref="F853:F854"/>
    <mergeCell ref="H853:H854"/>
    <mergeCell ref="A855:B855"/>
    <mergeCell ref="A898:B898"/>
    <mergeCell ref="A68:B68"/>
    <mergeCell ref="C300:C301"/>
    <mergeCell ref="E300:E301"/>
    <mergeCell ref="F300:F301"/>
    <mergeCell ref="A442:A443"/>
    <mergeCell ref="F805:F806"/>
    <mergeCell ref="H300:H301"/>
    <mergeCell ref="H805:H806"/>
    <mergeCell ref="A807:B807"/>
    <mergeCell ref="A849:B849"/>
    <mergeCell ref="A853:A854"/>
    <mergeCell ref="B853:B854"/>
    <mergeCell ref="C853:C854"/>
    <mergeCell ref="D853:D854"/>
    <mergeCell ref="E853:E854"/>
    <mergeCell ref="A805:A806"/>
    <mergeCell ref="G853:G854"/>
    <mergeCell ref="D805:D806"/>
    <mergeCell ref="E805:E806"/>
    <mergeCell ref="F735:F736"/>
    <mergeCell ref="G735:G736"/>
    <mergeCell ref="B735:B736"/>
    <mergeCell ref="C735:C736"/>
    <mergeCell ref="D735:D736"/>
    <mergeCell ref="E735:E736"/>
    <mergeCell ref="G805:G806"/>
    <mergeCell ref="A737:B737"/>
    <mergeCell ref="A785:B785"/>
    <mergeCell ref="A801:C801"/>
    <mergeCell ref="F676:F677"/>
    <mergeCell ref="G676:G677"/>
    <mergeCell ref="H676:H677"/>
    <mergeCell ref="A678:B678"/>
    <mergeCell ref="A731:B731"/>
    <mergeCell ref="A735:A736"/>
    <mergeCell ref="A676:A677"/>
    <mergeCell ref="B676:B677"/>
    <mergeCell ref="C676:C677"/>
    <mergeCell ref="D676:D677"/>
    <mergeCell ref="E676:E677"/>
    <mergeCell ref="H735:H736"/>
    <mergeCell ref="A652:A653"/>
    <mergeCell ref="H652:H653"/>
    <mergeCell ref="A654:B654"/>
    <mergeCell ref="A670:B670"/>
    <mergeCell ref="A672:C672"/>
    <mergeCell ref="A673:D673"/>
    <mergeCell ref="D652:D653"/>
    <mergeCell ref="E652:E653"/>
    <mergeCell ref="F652:F653"/>
    <mergeCell ref="G652:G653"/>
    <mergeCell ref="E789:E790"/>
    <mergeCell ref="F789:F790"/>
    <mergeCell ref="G789:G790"/>
    <mergeCell ref="H789:H790"/>
    <mergeCell ref="A791:B791"/>
    <mergeCell ref="A798:B798"/>
    <mergeCell ref="A646:B646"/>
    <mergeCell ref="A648:C648"/>
    <mergeCell ref="A649:D649"/>
    <mergeCell ref="A789:A790"/>
    <mergeCell ref="B789:B790"/>
    <mergeCell ref="C789:C790"/>
    <mergeCell ref="D789:D790"/>
    <mergeCell ref="F529:F530"/>
    <mergeCell ref="G529:G530"/>
    <mergeCell ref="H529:H530"/>
    <mergeCell ref="A531:B531"/>
    <mergeCell ref="A577:B577"/>
    <mergeCell ref="D598:D599"/>
    <mergeCell ref="E598:E599"/>
    <mergeCell ref="F598:F599"/>
    <mergeCell ref="G598:G599"/>
    <mergeCell ref="H598:H599"/>
    <mergeCell ref="E510:E511"/>
    <mergeCell ref="A525:C525"/>
    <mergeCell ref="A526:D526"/>
    <mergeCell ref="A529:A530"/>
    <mergeCell ref="B529:B530"/>
    <mergeCell ref="C529:C530"/>
    <mergeCell ref="D529:D530"/>
    <mergeCell ref="E529:E530"/>
    <mergeCell ref="F510:F511"/>
    <mergeCell ref="G510:G511"/>
    <mergeCell ref="H510:H511"/>
    <mergeCell ref="A512:B512"/>
    <mergeCell ref="A521:B521"/>
    <mergeCell ref="A506:C506"/>
    <mergeCell ref="A510:A511"/>
    <mergeCell ref="B510:B511"/>
    <mergeCell ref="C510:C511"/>
    <mergeCell ref="D510:D511"/>
    <mergeCell ref="G907:G908"/>
    <mergeCell ref="F580:F581"/>
    <mergeCell ref="G580:G581"/>
    <mergeCell ref="H580:H581"/>
    <mergeCell ref="A582:B582"/>
    <mergeCell ref="A594:B594"/>
    <mergeCell ref="A598:A599"/>
    <mergeCell ref="B598:B599"/>
    <mergeCell ref="C598:C599"/>
    <mergeCell ref="A600:B600"/>
    <mergeCell ref="G483:G484"/>
    <mergeCell ref="H483:H484"/>
    <mergeCell ref="A485:B485"/>
    <mergeCell ref="A490:B490"/>
    <mergeCell ref="A580:A581"/>
    <mergeCell ref="B580:B581"/>
    <mergeCell ref="C580:C581"/>
    <mergeCell ref="D580:D581"/>
    <mergeCell ref="E580:E581"/>
    <mergeCell ref="A507:D507"/>
    <mergeCell ref="A483:A484"/>
    <mergeCell ref="B483:B484"/>
    <mergeCell ref="C483:C484"/>
    <mergeCell ref="D483:D484"/>
    <mergeCell ref="E483:E484"/>
    <mergeCell ref="F483:F484"/>
    <mergeCell ref="E472:E473"/>
    <mergeCell ref="F472:F473"/>
    <mergeCell ref="G472:G473"/>
    <mergeCell ref="H472:H473"/>
    <mergeCell ref="A474:B474"/>
    <mergeCell ref="A480:B480"/>
    <mergeCell ref="A464:B464"/>
    <mergeCell ref="A469:B469"/>
    <mergeCell ref="A472:A473"/>
    <mergeCell ref="B472:B473"/>
    <mergeCell ref="C472:C473"/>
    <mergeCell ref="D472:D473"/>
    <mergeCell ref="C462:C463"/>
    <mergeCell ref="D462:D463"/>
    <mergeCell ref="E462:E463"/>
    <mergeCell ref="F462:F463"/>
    <mergeCell ref="H429:H430"/>
    <mergeCell ref="A431:B431"/>
    <mergeCell ref="A438:B438"/>
    <mergeCell ref="G462:G463"/>
    <mergeCell ref="H462:H463"/>
    <mergeCell ref="D442:D443"/>
    <mergeCell ref="A408:B408"/>
    <mergeCell ref="A413:B413"/>
    <mergeCell ref="A418:D418"/>
    <mergeCell ref="A429:A430"/>
    <mergeCell ref="B429:B430"/>
    <mergeCell ref="C429:C430"/>
    <mergeCell ref="D429:D430"/>
    <mergeCell ref="D420:D421"/>
    <mergeCell ref="A420:A421"/>
    <mergeCell ref="B420:B421"/>
    <mergeCell ref="G56:G57"/>
    <mergeCell ref="H56:H57"/>
    <mergeCell ref="A406:A407"/>
    <mergeCell ref="B406:B407"/>
    <mergeCell ref="C406:C407"/>
    <mergeCell ref="D406:D407"/>
    <mergeCell ref="E406:E407"/>
    <mergeCell ref="F406:F407"/>
    <mergeCell ref="G406:G407"/>
    <mergeCell ref="H406:H407"/>
    <mergeCell ref="A56:A57"/>
    <mergeCell ref="B56:B57"/>
    <mergeCell ref="C56:C57"/>
    <mergeCell ref="D56:D57"/>
    <mergeCell ref="E56:E57"/>
    <mergeCell ref="F56:F57"/>
    <mergeCell ref="G396:G397"/>
    <mergeCell ref="H396:H397"/>
    <mergeCell ref="A398:B398"/>
    <mergeCell ref="A403:B403"/>
    <mergeCell ref="A372:B372"/>
    <mergeCell ref="A377:B377"/>
    <mergeCell ref="A393:D393"/>
    <mergeCell ref="A396:A397"/>
    <mergeCell ref="B396:B397"/>
    <mergeCell ref="C396:C397"/>
    <mergeCell ref="H95:H96"/>
    <mergeCell ref="A97:B97"/>
    <mergeCell ref="A100:B100"/>
    <mergeCell ref="G370:G371"/>
    <mergeCell ref="H370:H371"/>
    <mergeCell ref="G352:G353"/>
    <mergeCell ref="F251:F252"/>
    <mergeCell ref="G288:G289"/>
    <mergeCell ref="H288:H289"/>
    <mergeCell ref="B288:B289"/>
    <mergeCell ref="A95:A96"/>
    <mergeCell ref="B95:B96"/>
    <mergeCell ref="C95:C96"/>
    <mergeCell ref="D95:D96"/>
    <mergeCell ref="E95:E96"/>
    <mergeCell ref="E127:E128"/>
    <mergeCell ref="A111:A112"/>
    <mergeCell ref="A103:A104"/>
    <mergeCell ref="B103:B104"/>
    <mergeCell ref="A123:H123"/>
    <mergeCell ref="A370:A371"/>
    <mergeCell ref="B370:B371"/>
    <mergeCell ref="C370:C371"/>
    <mergeCell ref="D370:D371"/>
    <mergeCell ref="E370:E371"/>
    <mergeCell ref="F370:F371"/>
    <mergeCell ref="D494:D495"/>
    <mergeCell ref="E494:E495"/>
    <mergeCell ref="F494:F495"/>
    <mergeCell ref="A381:A382"/>
    <mergeCell ref="B381:B382"/>
    <mergeCell ref="C381:C382"/>
    <mergeCell ref="D381:D382"/>
    <mergeCell ref="E381:E382"/>
    <mergeCell ref="F381:F382"/>
    <mergeCell ref="D396:D397"/>
    <mergeCell ref="H494:H495"/>
    <mergeCell ref="A496:B496"/>
    <mergeCell ref="A503:B503"/>
    <mergeCell ref="G381:G382"/>
    <mergeCell ref="H381:H382"/>
    <mergeCell ref="A383:B383"/>
    <mergeCell ref="A388:B388"/>
    <mergeCell ref="A494:A495"/>
    <mergeCell ref="B494:B495"/>
    <mergeCell ref="C494:C495"/>
  </mergeCells>
  <printOptions/>
  <pageMargins left="0.7" right="0.7" top="0.75" bottom="0.75" header="0.3" footer="0.3"/>
  <pageSetup fitToHeight="4" horizontalDpi="600" verticalDpi="600" orientation="portrait" paperSize="9" scale="51" r:id="rId1"/>
  <rowBreaks count="16" manualBreakCount="16">
    <brk id="70" max="7" man="1"/>
    <brk id="122" max="7" man="1"/>
    <brk id="181" max="7" man="1"/>
    <brk id="249" max="7" man="1"/>
    <brk id="298" max="7" man="1"/>
    <brk id="389" max="7" man="1"/>
    <brk id="416" max="7" man="1"/>
    <brk id="470" max="7" man="1"/>
    <brk id="523" max="7" man="1"/>
    <brk id="595" max="7" man="1"/>
    <brk id="647" max="7" man="1"/>
    <brk id="671" max="7" man="1"/>
    <brk id="732" max="7" man="1"/>
    <brk id="785" max="7" man="1"/>
    <brk id="850" max="7" man="1"/>
    <brk id="9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2022-07-25T09:18:34Z</cp:lastPrinted>
  <dcterms:created xsi:type="dcterms:W3CDTF">1996-10-14T23:33:28Z</dcterms:created>
  <dcterms:modified xsi:type="dcterms:W3CDTF">2022-07-25T09:43:23Z</dcterms:modified>
  <cp:category/>
  <cp:version/>
  <cp:contentType/>
  <cp:contentStatus/>
</cp:coreProperties>
</file>