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765" tabRatio="604" activeTab="3"/>
  </bookViews>
  <sheets>
    <sheet name="OPĆI DIO" sheetId="1" r:id="rId1"/>
    <sheet name="Prihodi i rashodi po EK.K" sheetId="2" r:id="rId2"/>
    <sheet name="PRIHODI I RASHODI PREMA IZV.FIN" sheetId="3" r:id="rId3"/>
    <sheet name="Prihodi i rashodi PR,EK i IZ" sheetId="4" r:id="rId4"/>
  </sheets>
  <definedNames>
    <definedName name="_xlnm.Print_Area" localSheetId="0">'OPĆI DIO'!$A$1:$G$30</definedName>
    <definedName name="_xlnm.Print_Area" localSheetId="1">'Prihodi i rashodi po EK.K'!$A$1:$H$117</definedName>
    <definedName name="_xlnm.Print_Area" localSheetId="3">'Prihodi i rashodi PR,EK i IZ'!$A$1:$H$1057</definedName>
  </definedNames>
  <calcPr fullCalcOnLoad="1"/>
</workbook>
</file>

<file path=xl/sharedStrings.xml><?xml version="1.0" encoding="utf-8"?>
<sst xmlns="http://schemas.openxmlformats.org/spreadsheetml/2006/main" count="1586" uniqueCount="286">
  <si>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</si>
  <si>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</si>
  <si>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</si>
  <si>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</si>
  <si>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</si>
  <si>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</si>
  <si>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</si>
  <si>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</si>
  <si>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</si>
  <si>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</si>
  <si>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</si>
  <si>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</si>
  <si>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</si>
  <si>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</si>
  <si>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</si>
  <si>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</si>
  <si>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</si>
  <si>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</si>
  <si>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</si>
  <si>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</si>
  <si>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</si>
  <si>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</si>
  <si>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</si>
  <si>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</si>
  <si>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</si>
  <si>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</si>
  <si>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</si>
  <si>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</si>
  <si>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</si>
  <si>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</si>
  <si>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</si>
  <si>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Vlastiti prihodi - preneseni višak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</si>
  <si>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</si>
  <si>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</si>
  <si>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</si>
  <si>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</si>
  <si>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</si>
  <si>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</si>
  <si>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</si>
  <si>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</si>
  <si>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</si>
  <si>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</si>
  <si>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</si>
  <si>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</si>
  <si>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</si>
  <si>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</si>
  <si>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</si>
  <si>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UKUPNO Izvor financiranja Vlastiti prihodi - preneseni višak</t>
  </si>
  <si>
    <t>UKUPNO Izvor financiranja Prihodi za posebne namjene - preneseni višak</t>
  </si>
  <si>
    <t>Pomoći proračunskim korisnicima iz proračuna koji im nije nadležan</t>
  </si>
  <si>
    <t>Sveukupno rashodi</t>
  </si>
  <si>
    <t>Sveukupno prihodi</t>
  </si>
  <si>
    <t>Sveukupno prihodi + preneseni višak</t>
  </si>
  <si>
    <t xml:space="preserve">PRIHODI </t>
  </si>
  <si>
    <t>RASHODI</t>
  </si>
  <si>
    <t>3</t>
  </si>
  <si>
    <t xml:space="preserve">4 </t>
  </si>
  <si>
    <t xml:space="preserve">Prihodi za posebne namjene </t>
  </si>
  <si>
    <t xml:space="preserve">5 </t>
  </si>
  <si>
    <t xml:space="preserve">Ukupni prihodi </t>
  </si>
  <si>
    <t>Ukupni rashodi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</si>
  <si>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</si>
  <si>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</si>
  <si>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</si>
  <si>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</si>
  <si>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Rashodi za usluge </t>
  </si>
  <si>
    <t xml:space="preserve">PREGLED UKUPNIH PRIHODA I RASHODA PO IZVORIMA FINANCIRANJA </t>
  </si>
  <si>
    <t>UKUPNO Izvor financiranja Prihodi za posebne namjene</t>
  </si>
  <si>
    <t>Indeks</t>
  </si>
  <si>
    <t>6=5/2*100</t>
  </si>
  <si>
    <t>7=5/4*100</t>
  </si>
  <si>
    <t>Račun rashoda/
izdatka</t>
  </si>
  <si>
    <t>Izvor financiranja 4 Prihodi za posebne namjene</t>
  </si>
  <si>
    <t xml:space="preserve">Izvor financiranja  3 Vlastiti prihodi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</si>
  <si>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</si>
  <si>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</si>
  <si>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</si>
  <si>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</si>
  <si>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</si>
  <si>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</si>
  <si>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</si>
  <si>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</si>
  <si>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</si>
  <si>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</si>
  <si>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</si>
  <si>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</si>
  <si>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</si>
  <si>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</si>
  <si>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</si>
  <si>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</si>
  <si>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</si>
  <si>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</si>
  <si>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</si>
  <si>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</si>
  <si>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</si>
  <si>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</si>
  <si>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</si>
  <si>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</si>
  <si>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</si>
  <si>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</si>
  <si>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</si>
  <si>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</si>
  <si>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</si>
  <si>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</si>
  <si>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</si>
  <si>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</si>
  <si>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</si>
  <si>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</si>
  <si>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</si>
  <si>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</si>
  <si>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</si>
  <si>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Vlastiti prihodi</t>
  </si>
  <si>
    <t>Ukupno</t>
  </si>
  <si>
    <t>UKUPNO RASHODI</t>
  </si>
  <si>
    <t>PO EKONOMSKOJ KLASIFIKACIJI</t>
  </si>
  <si>
    <t xml:space="preserve">POKRIĆE MANJKA </t>
  </si>
  <si>
    <t xml:space="preserve">Rezultat poslovanja </t>
  </si>
  <si>
    <t xml:space="preserve">Sveukupno rashodi + pokriće manjka </t>
  </si>
  <si>
    <t xml:space="preserve">IZVJEŠTAJ O IZVRŠENJU FINANCIJSKOG PLANA </t>
  </si>
  <si>
    <t xml:space="preserve">Donacije od pravnih i fizičkih osoba </t>
  </si>
  <si>
    <t>Pomoći proračunu iz drugih proračuna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</si>
  <si>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</si>
  <si>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</si>
  <si>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</si>
  <si>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</si>
  <si>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</si>
  <si>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</si>
  <si>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</si>
  <si>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</si>
  <si>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</si>
  <si>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</si>
  <si>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</si>
  <si>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</si>
  <si>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>Rashodi za nabavu neproizvedenedugotrajne imovine</t>
  </si>
  <si>
    <t>Nematerijalna imovina</t>
  </si>
  <si>
    <t>Licence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</si>
  <si>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</si>
  <si>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</si>
  <si>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</si>
  <si>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</si>
  <si>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Tekuće pomoći proračunu iz drugih proračuna</t>
  </si>
  <si>
    <t xml:space="preserve">Pomoći temeljem prijenosa EU sredstava </t>
  </si>
  <si>
    <t>Tekuće pomoći prijenosa EU sredstava</t>
  </si>
  <si>
    <t>Kapitalne pomoći pror.korisnicima iz pror.koji im nije nadležan</t>
  </si>
  <si>
    <t>Prihodi od pruženih usluga</t>
  </si>
  <si>
    <t xml:space="preserve">Prihodi od prodaje proizvoda i robe </t>
  </si>
  <si>
    <t>Kapitalna donacija</t>
  </si>
  <si>
    <t>Materijal i dijelovi za tekuće i investicijsko održ.</t>
  </si>
  <si>
    <t>Sitni inventar</t>
  </si>
  <si>
    <t>Usluge telefona,pošte i prijevoza</t>
  </si>
  <si>
    <t>Zakupnine i najamnine</t>
  </si>
  <si>
    <t>Namirnice</t>
  </si>
  <si>
    <t>Rashodi za nabavu proizv.dugotrajne imovine</t>
  </si>
  <si>
    <t>Knjige,umjetnička djela</t>
  </si>
  <si>
    <t>Bankarske usluge</t>
  </si>
  <si>
    <t>Naknade građanima i kućanstvima na temelju osiguranja i druge naknade</t>
  </si>
  <si>
    <t>Ostale naknade građanima i kućanstvima iz proračuna</t>
  </si>
  <si>
    <t>Rashodi za nabavu neproizvedene dugotrajne imovine</t>
  </si>
  <si>
    <t>Postrjenja i oprema</t>
  </si>
  <si>
    <t>Rashodi za nabavu nefinancijske imovine</t>
  </si>
  <si>
    <t>Plaće (bruto)</t>
  </si>
  <si>
    <t>Ostali rashodi za zaposlene</t>
  </si>
  <si>
    <t>Doprinosi za obv.osig.u slučaju nezaposlenosti</t>
  </si>
  <si>
    <t>Naknade za prijevoz</t>
  </si>
  <si>
    <t>Naknade građanima i kućanstvima iz proračuna</t>
  </si>
  <si>
    <t>Ostale naknade građanima i kućanstvima iz prorač.</t>
  </si>
  <si>
    <t>Usluge telefona, pošte</t>
  </si>
  <si>
    <t>Uredski namještaj i oprema</t>
  </si>
  <si>
    <t>Naknade građanima i kućastvima u novcu</t>
  </si>
  <si>
    <t>Naknade građaima i i kućanstvima iz EU sredstava</t>
  </si>
  <si>
    <r>
      <t xml:space="preserve">IZVJEŠTAJ O IZVRŠENJU FINANCIJSKOG PLANA 
</t>
    </r>
    <r>
      <rPr>
        <b/>
        <sz val="16"/>
        <color indexed="10"/>
        <rFont val="Times New Roman"/>
        <family val="1"/>
      </rPr>
      <t>PO PROGRAMSKOJ, EKONOMSKOJ I IZVORIMA FINANCIRANJA</t>
    </r>
  </si>
  <si>
    <t>Aktivnost (redovna djelatnost)</t>
  </si>
  <si>
    <t>Prihodi od imovine</t>
  </si>
  <si>
    <t>Prihodi od financijske imovine</t>
  </si>
  <si>
    <t>Usluga promidžbe i informiranja</t>
  </si>
  <si>
    <t>Premija osiguranja</t>
  </si>
  <si>
    <t>Plaće za prekovremeni rad</t>
  </si>
  <si>
    <t>Plaće za posebne uvjete rada</t>
  </si>
  <si>
    <t>Stambeni objekti</t>
  </si>
  <si>
    <t>Poslovni objekti</t>
  </si>
  <si>
    <t>Uređaji,strojevi i oprema ostale namjene</t>
  </si>
  <si>
    <t>Oprema za održavanje i zaštitu</t>
  </si>
  <si>
    <t>Tekuće donacije</t>
  </si>
  <si>
    <t xml:space="preserve"> Tekuće pomoći prorač.korisnicima iz proračuna</t>
  </si>
  <si>
    <t>UKUPNO Izvor financiranja Prihodi od prodaje ili zamjene nef.im. I naknada štete s naslova osiguranja</t>
  </si>
  <si>
    <t>Prihodi od prodaje ili zamjene nef.im. I naknada štete s naslova osiguranja</t>
  </si>
  <si>
    <t>Prihodi od prodaje proizvedene dugotrajne imovine</t>
  </si>
  <si>
    <t>Višak prihoda od nefinancijske imovine</t>
  </si>
  <si>
    <t>Izvor financiranja 38 Vlastiti prihodi - preneseni višak</t>
  </si>
  <si>
    <t>Izvor financiranja48 Prihodi za posebne namjene - preneseni višak</t>
  </si>
  <si>
    <t>Izvor financiranja 58 Pomoći - preneseni višak</t>
  </si>
  <si>
    <t>PROGRAM 530101 Osiguranje uvijeta rada</t>
  </si>
  <si>
    <t>Izvor financiranja  3 Vlastiti prihodi</t>
  </si>
  <si>
    <t>Izvor financiranja 48 Prihodi za posebne namjene-višak preneseni</t>
  </si>
  <si>
    <t>Izvor financiranja 5 Pomoći</t>
  </si>
  <si>
    <t>PROGRAM 530106 Nabava udžbenika za učenike OŠ</t>
  </si>
  <si>
    <t>Aktivnost (Programi iznad zakonskog standarda)</t>
  </si>
  <si>
    <t>PROGRAM 530202 Produženi boravak</t>
  </si>
  <si>
    <t>PROGRAM 530209 Sufinanciranje rada pomoćnika u nastavi</t>
  </si>
  <si>
    <t>PROGRAM 530222 Program školskog kurikuluma</t>
  </si>
  <si>
    <t>Izvor financiranja  5 Pomoći</t>
  </si>
  <si>
    <t>Prihodi od prodaje ili zamjene nef.im. I naknada štete s naslova osiguranja-višak preneseni</t>
  </si>
  <si>
    <t>VIŠAK PRIHODA</t>
  </si>
  <si>
    <t>RAZLIKA</t>
  </si>
  <si>
    <t>REZULTAT POSLOVANJA VIŠAK</t>
  </si>
  <si>
    <t>ZA OSNOVNU ŠKOLU VIKTORA CARA EMINA LOVRAN</t>
  </si>
  <si>
    <t>Zemljište</t>
  </si>
  <si>
    <t>Troškovi sudskih postupaka</t>
  </si>
  <si>
    <t>Troškovi sudskog postupka</t>
  </si>
  <si>
    <t>PROGRAM 530604 Natjecanja i smotre</t>
  </si>
  <si>
    <t>Izvor financiranja 7 Prihodi od prodaje ili zamjene nef.im. I naknada štete s naslova osiguranja</t>
  </si>
  <si>
    <t xml:space="preserve">Izvor financiranja 78 Prihodi od prodaje ili zamjene nef.im. I naknada štete s naslova osiguranja preneseni višak </t>
  </si>
  <si>
    <t>Izvor financiranja 78 Prihodi od prodaje ili zamjene nef.im. I naknada štete s naslova osiguranja- višak preneseni</t>
  </si>
  <si>
    <t>Izvor financiranja 78 Prihodi od prodaje ili zamjene nef.im. I naknada štete s naslova osiguranja-višak preneseni</t>
  </si>
  <si>
    <t>7</t>
  </si>
  <si>
    <t>Prihodi iz nadležnog proračuna za financiranje redovne djelatnosti proračunskih korisnika</t>
  </si>
  <si>
    <t>PRIHODI POSLOVANJA</t>
  </si>
  <si>
    <t>Prihodi od upravnih i administrativnih pristojbi,pristojbi po posebnim propisima i naknada</t>
  </si>
  <si>
    <t>Ostali nespomenuti prihodi</t>
  </si>
  <si>
    <t>PRIHODI OD PRODAJE NEFINANCIJSKE IMOVINE</t>
  </si>
  <si>
    <t>Prihodi od prodaje neproizvedene dugotrajne imovine</t>
  </si>
  <si>
    <t>Prihodi od prodaje materijalne imovine-prirodnih bogatstava</t>
  </si>
  <si>
    <t>Prihodi od prodaje građevinskih objekata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</si>
  <si>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</si>
  <si>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</si>
  <si>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Kamate na oročena sredstva i depozite po viđenju</t>
  </si>
  <si>
    <t>RASHODI POSLOVANJA</t>
  </si>
  <si>
    <t>Donacije od pravnih i fizičkih osoba izvan općeg proračuna i povrat po protestiranim jamstvima</t>
  </si>
  <si>
    <t>Usluge promidžbe i informiranja</t>
  </si>
  <si>
    <t>Sitan inventar</t>
  </si>
  <si>
    <t>PROGRAM 530103 Opremanje ustanova školstva(od 2022.godine PROGRAM 530801)</t>
  </si>
  <si>
    <t xml:space="preserve">Naknade članovima povjerenstva </t>
  </si>
  <si>
    <t>PRIHODI UKUPNO</t>
  </si>
  <si>
    <t>RASHODI  POSLOVANJA</t>
  </si>
  <si>
    <t>RASHODI ZA NABAVU NEFINANCIJSKE IMOVINE</t>
  </si>
  <si>
    <t>RASHODI UKUPNO</t>
  </si>
  <si>
    <t>RAZLIKA - VIŠAK / MANJAK</t>
  </si>
  <si>
    <t>UKUPAN DONOS VIŠKA/MANJKA IZ PRETHODNE(IH) GODINA</t>
  </si>
  <si>
    <t>VIŠAK IZ PRETHODNE(IH) GODINA KOJI ĆE SE RASPOREDITI</t>
  </si>
  <si>
    <t xml:space="preserve">MANJAK IZ PRETHODNE(IH) GODINA KOJI ĆE SE POKRITI </t>
  </si>
  <si>
    <t xml:space="preserve">B.      RAČUNA FINANCIRANJA 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</si>
  <si>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</si>
  <si>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</si>
  <si>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</si>
  <si>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</si>
  <si>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OPĆI DIO </t>
  </si>
  <si>
    <r>
      <t>A.</t>
    </r>
    <r>
      <rPr>
        <b/>
        <sz val="12"/>
        <rFont val="Times New Roman"/>
        <family val="1"/>
      </rPr>
      <t xml:space="preserve">      </t>
    </r>
    <r>
      <rPr>
        <b/>
        <sz val="12"/>
        <rFont val="Arial"/>
        <family val="2"/>
      </rPr>
      <t>RAČUN PRIHODA I RASHODA</t>
    </r>
  </si>
  <si>
    <t>Izvor financiranja Prihodi za posebne namjene  - manjak</t>
  </si>
  <si>
    <t xml:space="preserve">Manjak prihoda od poslovanja </t>
  </si>
  <si>
    <t>Izvor financiranja Pomoći  - manjak</t>
  </si>
  <si>
    <t>MANJAK PRIHODA</t>
  </si>
  <si>
    <t>VIŠAK/MANJAK POSLOVANJA PRENESENI</t>
  </si>
  <si>
    <t>Izvor financiranja  38 Vlastiti prihodi -preneseni višak</t>
  </si>
  <si>
    <t>Izvor financiranja 48 Prihodi za posebne namjene - preneseni višak</t>
  </si>
  <si>
    <t>Izvor financiranja 58 Pomoći -preneseni  višak</t>
  </si>
  <si>
    <t>Izvor financiranja  38 Vlastiti prihodi -preneseni  višak</t>
  </si>
  <si>
    <t>Prenesena sredstva - 'Prihodi od prodaje ili zamjene nef.im. I naknada štete s naslova osiguranja</t>
  </si>
  <si>
    <t>Prenesena sredstva -'Pomoći</t>
  </si>
  <si>
    <t xml:space="preserve">Prenesena sredstva -'Prihodi za posebne namjene </t>
  </si>
  <si>
    <t>Prihodi decentralizirane funkcije</t>
  </si>
  <si>
    <t>Prenesena sredstva - Vlastiti prihodi</t>
  </si>
  <si>
    <t>Pomoći  iz državnog proračuna</t>
  </si>
  <si>
    <t>Pomoći za provođenje EU projekata</t>
  </si>
  <si>
    <t>Predfinanciranje EU projekata</t>
  </si>
  <si>
    <t>Porezni i ostali prihodi</t>
  </si>
  <si>
    <t xml:space="preserve">Izvor financiranja 1 Porezni i ostali prihodi </t>
  </si>
  <si>
    <t>UKUPNO Izvor financiranja Porezni i ostali prihodi</t>
  </si>
  <si>
    <t>Izvor financiranja  1 Porezni i ostali prihodi</t>
  </si>
  <si>
    <t>BROJČANA OZNAKA IZVORA FINANCIRANJA</t>
  </si>
  <si>
    <t>NAZIV IZVORA FINANCIRANJA</t>
  </si>
  <si>
    <t>PO IZVORIMA FINANCIRANJA</t>
  </si>
  <si>
    <t xml:space="preserve">Ostvarenje/
izvršenje za 1.-6./2022. </t>
  </si>
  <si>
    <t>Izvorni plan 2023</t>
  </si>
  <si>
    <t>Tekući plan 2023</t>
  </si>
  <si>
    <t xml:space="preserve">Ostvarenje/
izvršenje 1.-6./2023. </t>
  </si>
  <si>
    <t>višak preneseni iz 2022.godine-neutrošeni</t>
  </si>
  <si>
    <t>Dodatna ulaganja na građevinskim objektima</t>
  </si>
  <si>
    <t>Rashodi za dodatna ulaganja na nefinancijskoj imovini</t>
  </si>
  <si>
    <t>PROGRAM 530107 Prehrana za učenike u osnovnim školama</t>
  </si>
  <si>
    <t>Ostali rashodi</t>
  </si>
  <si>
    <t>Tekuće donacije u naravi</t>
  </si>
  <si>
    <t>Naknade članovima povjerenstva</t>
  </si>
  <si>
    <t>Ostale nespomenute usluge</t>
  </si>
  <si>
    <t>PROGRAM 530240 Osiguranje besplatnih zaliha menstrualnih potrepština</t>
  </si>
  <si>
    <t>Aktivnost (Osiguranje besplatnih zaliha menstrualnih potrepština)</t>
  </si>
  <si>
    <t>PROGRAM 530102 Investicijsko održavanje obijekata i opreme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</si>
</sst>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62"/>
      <name val="Times New Roman"/>
      <family val="1"/>
    </font>
    <font>
      <b/>
      <i/>
      <sz val="1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theme="3" tint="0.39998000860214233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19" borderId="1" applyNumberFormat="0" applyFont="0" applyAlignment="0" applyProtection="0"/>
    <xf numFmtId="0" fontId="5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3" fillId="27" borderId="2" applyNumberFormat="0" applyAlignment="0" applyProtection="0"/>
    <xf numFmtId="0" fontId="54" fillId="27" borderId="3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3" fontId="42" fillId="0" borderId="0" xfId="0" applyNumberFormat="1" applyFont="1" applyBorder="1" applyAlignment="1">
      <alignment vertical="center"/>
    </xf>
    <xf numFmtId="0" fontId="67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4" fillId="0" borderId="0" xfId="0" applyNumberFormat="1" applyFont="1" applyAlignment="1" quotePrefix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21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10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10" fillId="0" borderId="13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0" fillId="0" borderId="14" xfId="0" applyNumberFormat="1" applyFont="1" applyBorder="1" applyAlignment="1">
      <alignment horizontal="left" vertical="center" wrapText="1"/>
    </xf>
    <xf numFmtId="3" fontId="9" fillId="0" borderId="14" xfId="0" applyNumberFormat="1" applyFont="1" applyBorder="1" applyAlignment="1" quotePrefix="1">
      <alignment horizontal="left" vertical="center"/>
    </xf>
    <xf numFmtId="3" fontId="9" fillId="0" borderId="14" xfId="0" applyNumberFormat="1" applyFont="1" applyBorder="1" applyAlignment="1">
      <alignment vertical="center"/>
    </xf>
    <xf numFmtId="3" fontId="9" fillId="0" borderId="13" xfId="0" applyNumberFormat="1" applyFont="1" applyBorder="1" applyAlignment="1" quotePrefix="1">
      <alignment horizontal="center" vertical="center"/>
    </xf>
    <xf numFmtId="3" fontId="9" fillId="0" borderId="23" xfId="0" applyNumberFormat="1" applyFont="1" applyBorder="1" applyAlignment="1" quotePrefix="1">
      <alignment horizontal="left" vertical="center"/>
    </xf>
    <xf numFmtId="3" fontId="9" fillId="0" borderId="11" xfId="0" applyNumberFormat="1" applyFont="1" applyBorder="1" applyAlignment="1" quotePrefix="1">
      <alignment horizontal="left" vertical="center"/>
    </xf>
    <xf numFmtId="3" fontId="9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 quotePrefix="1">
      <alignment horizontal="center" vertical="center"/>
    </xf>
    <xf numFmtId="3" fontId="9" fillId="0" borderId="0" xfId="0" applyNumberFormat="1" applyFont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3" fontId="9" fillId="32" borderId="11" xfId="0" applyNumberFormat="1" applyFont="1" applyFill="1" applyBorder="1" applyAlignment="1">
      <alignment horizontal="right" vertical="center"/>
    </xf>
    <xf numFmtId="3" fontId="9" fillId="32" borderId="14" xfId="0" applyNumberFormat="1" applyFont="1" applyFill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 horizontal="left" vertical="center" wrapText="1"/>
    </xf>
    <xf numFmtId="3" fontId="9" fillId="33" borderId="14" xfId="0" applyNumberFormat="1" applyFont="1" applyFill="1" applyBorder="1" applyAlignment="1">
      <alignment horizontal="right" vertical="center"/>
    </xf>
    <xf numFmtId="0" fontId="9" fillId="32" borderId="27" xfId="0" applyNumberFormat="1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 horizontal="left" vertical="center" wrapText="1"/>
    </xf>
    <xf numFmtId="0" fontId="9" fillId="32" borderId="13" xfId="0" applyNumberFormat="1" applyFont="1" applyFill="1" applyBorder="1" applyAlignment="1">
      <alignment horizontal="left" vertical="center"/>
    </xf>
    <xf numFmtId="3" fontId="9" fillId="32" borderId="14" xfId="0" applyNumberFormat="1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 wrapText="1"/>
    </xf>
    <xf numFmtId="0" fontId="9" fillId="33" borderId="24" xfId="0" applyNumberFormat="1" applyFont="1" applyFill="1" applyBorder="1" applyAlignment="1">
      <alignment horizontal="left" vertical="center"/>
    </xf>
    <xf numFmtId="3" fontId="9" fillId="32" borderId="19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3" fontId="9" fillId="32" borderId="12" xfId="0" applyNumberFormat="1" applyFont="1" applyFill="1" applyBorder="1" applyAlignment="1">
      <alignment horizontal="right" vertical="center"/>
    </xf>
    <xf numFmtId="3" fontId="9" fillId="33" borderId="25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49" fontId="68" fillId="0" borderId="0" xfId="0" applyNumberFormat="1" applyFont="1" applyAlignment="1">
      <alignment vertical="center"/>
    </xf>
    <xf numFmtId="49" fontId="69" fillId="0" borderId="0" xfId="0" applyNumberFormat="1" applyFont="1" applyAlignment="1">
      <alignment vertical="center"/>
    </xf>
    <xf numFmtId="3" fontId="9" fillId="32" borderId="28" xfId="0" applyNumberFormat="1" applyFont="1" applyFill="1" applyBorder="1" applyAlignment="1">
      <alignment horizontal="right" vertical="center"/>
    </xf>
    <xf numFmtId="3" fontId="9" fillId="32" borderId="29" xfId="0" applyNumberFormat="1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3" fontId="68" fillId="0" borderId="0" xfId="0" applyNumberFormat="1" applyFont="1" applyAlignment="1">
      <alignment/>
    </xf>
    <xf numFmtId="3" fontId="68" fillId="0" borderId="0" xfId="0" applyNumberFormat="1" applyFont="1" applyBorder="1" applyAlignment="1" quotePrefix="1">
      <alignment horizontal="center"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horizontal="left" vertical="center"/>
    </xf>
    <xf numFmtId="0" fontId="68" fillId="0" borderId="0" xfId="0" applyNumberFormat="1" applyFont="1" applyBorder="1" applyAlignment="1" quotePrefix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3" fontId="70" fillId="0" borderId="0" xfId="0" applyNumberFormat="1" applyFont="1" applyAlignment="1" quotePrefix="1">
      <alignment horizontal="left" vertical="center" wrapText="1"/>
    </xf>
    <xf numFmtId="0" fontId="9" fillId="32" borderId="24" xfId="0" applyFont="1" applyFill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3" fontId="10" fillId="0" borderId="32" xfId="0" applyNumberFormat="1" applyFont="1" applyBorder="1" applyAlignment="1">
      <alignment horizontal="left" vertical="center" wrapText="1"/>
    </xf>
    <xf numFmtId="3" fontId="10" fillId="0" borderId="23" xfId="0" applyNumberFormat="1" applyFont="1" applyBorder="1" applyAlignment="1">
      <alignment horizontal="right" vertical="center"/>
    </xf>
    <xf numFmtId="3" fontId="5" fillId="32" borderId="12" xfId="0" applyNumberFormat="1" applyFont="1" applyFill="1" applyBorder="1" applyAlignment="1" quotePrefix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right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3" fontId="9" fillId="34" borderId="0" xfId="0" applyNumberFormat="1" applyFont="1" applyFill="1" applyBorder="1" applyAlignment="1" quotePrefix="1">
      <alignment horizontal="left" vertical="center"/>
    </xf>
    <xf numFmtId="3" fontId="9" fillId="34" borderId="0" xfId="0" applyNumberFormat="1" applyFont="1" applyFill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32" borderId="39" xfId="0" applyNumberFormat="1" applyFont="1" applyFill="1" applyBorder="1" applyAlignment="1">
      <alignment horizontal="right" vertical="center"/>
    </xf>
    <xf numFmtId="3" fontId="8" fillId="0" borderId="24" xfId="0" applyNumberFormat="1" applyFont="1" applyBorder="1" applyAlignment="1">
      <alignment/>
    </xf>
    <xf numFmtId="3" fontId="9" fillId="0" borderId="20" xfId="0" applyNumberFormat="1" applyFont="1" applyBorder="1" applyAlignment="1" quotePrefix="1">
      <alignment horizontal="center" vertical="center"/>
    </xf>
    <xf numFmtId="3" fontId="9" fillId="0" borderId="18" xfId="0" applyNumberFormat="1" applyFont="1" applyBorder="1" applyAlignment="1" quotePrefix="1">
      <alignment horizontal="left" vertical="center"/>
    </xf>
    <xf numFmtId="3" fontId="9" fillId="0" borderId="14" xfId="0" applyNumberFormat="1" applyFont="1" applyBorder="1" applyAlignment="1" quotePrefix="1">
      <alignment horizontal="center" vertical="center"/>
    </xf>
    <xf numFmtId="3" fontId="9" fillId="0" borderId="27" xfId="0" applyNumberFormat="1" applyFont="1" applyBorder="1" applyAlignment="1" quotePrefix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8" fillId="34" borderId="0" xfId="0" applyNumberFormat="1" applyFont="1" applyFill="1" applyAlignment="1">
      <alignment/>
    </xf>
    <xf numFmtId="3" fontId="9" fillId="0" borderId="41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3" fontId="9" fillId="35" borderId="11" xfId="0" applyNumberFormat="1" applyFont="1" applyFill="1" applyBorder="1" applyAlignment="1">
      <alignment horizontal="right" vertical="center"/>
    </xf>
    <xf numFmtId="3" fontId="9" fillId="35" borderId="19" xfId="0" applyNumberFormat="1" applyFont="1" applyFill="1" applyBorder="1" applyAlignment="1">
      <alignment horizontal="right" vertical="center"/>
    </xf>
    <xf numFmtId="0" fontId="9" fillId="35" borderId="24" xfId="0" applyFont="1" applyFill="1" applyBorder="1" applyAlignment="1">
      <alignment horizontal="center" vertical="center"/>
    </xf>
    <xf numFmtId="3" fontId="9" fillId="0" borderId="14" xfId="0" applyNumberFormat="1" applyFont="1" applyBorder="1" applyAlignment="1" quotePrefix="1">
      <alignment horizontal="left" vertical="top" wrapText="1"/>
    </xf>
    <xf numFmtId="3" fontId="9" fillId="0" borderId="43" xfId="0" applyNumberFormat="1" applyFont="1" applyBorder="1" applyAlignment="1" quotePrefix="1">
      <alignment horizontal="center" vertical="center"/>
    </xf>
    <xf numFmtId="3" fontId="9" fillId="0" borderId="37" xfId="0" applyNumberFormat="1" applyFont="1" applyBorder="1" applyAlignment="1">
      <alignment horizontal="right" vertical="center"/>
    </xf>
    <xf numFmtId="49" fontId="9" fillId="34" borderId="0" xfId="0" applyNumberFormat="1" applyFont="1" applyFill="1" applyBorder="1" applyAlignment="1" quotePrefix="1">
      <alignment horizontal="left" vertical="center" wrapText="1"/>
    </xf>
    <xf numFmtId="3" fontId="9" fillId="32" borderId="17" xfId="0" applyNumberFormat="1" applyFont="1" applyFill="1" applyBorder="1" applyAlignment="1">
      <alignment horizontal="right" vertical="center"/>
    </xf>
    <xf numFmtId="3" fontId="9" fillId="32" borderId="44" xfId="0" applyNumberFormat="1" applyFont="1" applyFill="1" applyBorder="1" applyAlignment="1">
      <alignment horizontal="right" vertical="center"/>
    </xf>
    <xf numFmtId="3" fontId="13" fillId="0" borderId="45" xfId="0" applyNumberFormat="1" applyFont="1" applyBorder="1" applyAlignment="1" quotePrefix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3" fontId="9" fillId="34" borderId="0" xfId="0" applyNumberFormat="1" applyFont="1" applyFill="1" applyBorder="1" applyAlignment="1" quotePrefix="1">
      <alignment horizontal="center" vertical="center"/>
    </xf>
    <xf numFmtId="3" fontId="9" fillId="34" borderId="0" xfId="0" applyNumberFormat="1" applyFont="1" applyFill="1" applyBorder="1" applyAlignment="1" quotePrefix="1">
      <alignment horizontal="right" vertical="center"/>
    </xf>
    <xf numFmtId="3" fontId="68" fillId="34" borderId="0" xfId="0" applyNumberFormat="1" applyFont="1" applyFill="1" applyBorder="1" applyAlignment="1" quotePrefix="1">
      <alignment horizontal="left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2" borderId="13" xfId="0" applyNumberFormat="1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 quotePrefix="1">
      <alignment horizontal="center" vertical="center"/>
    </xf>
    <xf numFmtId="3" fontId="5" fillId="32" borderId="12" xfId="0" applyNumberFormat="1" applyFont="1" applyFill="1" applyBorder="1" applyAlignment="1" quotePrefix="1">
      <alignment horizontal="left"/>
    </xf>
    <xf numFmtId="3" fontId="9" fillId="0" borderId="16" xfId="0" applyNumberFormat="1" applyFont="1" applyBorder="1" applyAlignment="1">
      <alignment horizontal="right" vertical="center"/>
    </xf>
    <xf numFmtId="3" fontId="9" fillId="32" borderId="23" xfId="0" applyNumberFormat="1" applyFont="1" applyFill="1" applyBorder="1" applyAlignment="1">
      <alignment horizontal="right" vertical="center"/>
    </xf>
    <xf numFmtId="3" fontId="9" fillId="32" borderId="40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left" vertical="center" wrapText="1"/>
    </xf>
    <xf numFmtId="0" fontId="9" fillId="32" borderId="27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left" vertical="center" wrapText="1"/>
    </xf>
    <xf numFmtId="3" fontId="9" fillId="32" borderId="16" xfId="0" applyNumberFormat="1" applyFont="1" applyFill="1" applyBorder="1" applyAlignment="1">
      <alignment horizontal="right" vertical="center"/>
    </xf>
    <xf numFmtId="3" fontId="9" fillId="32" borderId="46" xfId="0" applyNumberFormat="1" applyFont="1" applyFill="1" applyBorder="1" applyAlignment="1">
      <alignment horizontal="right" vertical="center"/>
    </xf>
    <xf numFmtId="3" fontId="9" fillId="32" borderId="34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" fontId="9" fillId="32" borderId="48" xfId="0" applyNumberFormat="1" applyFont="1" applyFill="1" applyBorder="1" applyAlignment="1">
      <alignment horizontal="right" vertical="center"/>
    </xf>
    <xf numFmtId="3" fontId="9" fillId="34" borderId="14" xfId="0" applyNumberFormat="1" applyFont="1" applyFill="1" applyBorder="1" applyAlignment="1">
      <alignment horizontal="right" vertical="center"/>
    </xf>
    <xf numFmtId="0" fontId="7" fillId="32" borderId="27" xfId="0" applyNumberFormat="1" applyFont="1" applyFill="1" applyBorder="1" applyAlignment="1" quotePrefix="1">
      <alignment horizontal="center" vertical="center" wrapText="1"/>
    </xf>
    <xf numFmtId="0" fontId="9" fillId="32" borderId="16" xfId="0" applyNumberFormat="1" applyFont="1" applyFill="1" applyBorder="1" applyAlignment="1" quotePrefix="1">
      <alignment horizontal="left" vertical="center" wrapText="1"/>
    </xf>
    <xf numFmtId="3" fontId="7" fillId="32" borderId="16" xfId="0" applyNumberFormat="1" applyFont="1" applyFill="1" applyBorder="1" applyAlignment="1">
      <alignment horizontal="center" vertical="center" wrapText="1"/>
    </xf>
    <xf numFmtId="3" fontId="9" fillId="34" borderId="34" xfId="0" applyNumberFormat="1" applyFont="1" applyFill="1" applyBorder="1" applyAlignment="1">
      <alignment horizontal="right" vertical="center"/>
    </xf>
    <xf numFmtId="0" fontId="9" fillId="32" borderId="27" xfId="0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0" fontId="10" fillId="0" borderId="47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left" vertical="center" wrapText="1"/>
    </xf>
    <xf numFmtId="3" fontId="10" fillId="0" borderId="40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3" fontId="13" fillId="0" borderId="49" xfId="0" applyNumberFormat="1" applyFont="1" applyBorder="1" applyAlignment="1" quotePrefix="1">
      <alignment horizontal="center" vertical="center" wrapText="1"/>
    </xf>
    <xf numFmtId="3" fontId="9" fillId="34" borderId="23" xfId="0" applyNumberFormat="1" applyFont="1" applyFill="1" applyBorder="1" applyAlignment="1">
      <alignment horizontal="right" vertical="center"/>
    </xf>
    <xf numFmtId="3" fontId="9" fillId="34" borderId="40" xfId="0" applyNumberFormat="1" applyFont="1" applyFill="1" applyBorder="1" applyAlignment="1">
      <alignment horizontal="right" vertical="center"/>
    </xf>
    <xf numFmtId="49" fontId="8" fillId="0" borderId="50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right" vertical="center"/>
    </xf>
    <xf numFmtId="3" fontId="9" fillId="0" borderId="48" xfId="0" applyNumberFormat="1" applyFont="1" applyBorder="1" applyAlignment="1">
      <alignment horizontal="right" vertical="center"/>
    </xf>
    <xf numFmtId="49" fontId="8" fillId="0" borderId="51" xfId="0" applyNumberFormat="1" applyFont="1" applyBorder="1" applyAlignment="1">
      <alignment vertical="center"/>
    </xf>
    <xf numFmtId="49" fontId="8" fillId="0" borderId="52" xfId="0" applyNumberFormat="1" applyFont="1" applyBorder="1" applyAlignment="1">
      <alignment vertical="center"/>
    </xf>
    <xf numFmtId="49" fontId="8" fillId="0" borderId="53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 wrapText="1"/>
    </xf>
    <xf numFmtId="49" fontId="8" fillId="0" borderId="54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45" xfId="0" applyNumberFormat="1" applyFont="1" applyBorder="1" applyAlignment="1">
      <alignment vertical="center"/>
    </xf>
    <xf numFmtId="49" fontId="8" fillId="0" borderId="55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4" fontId="9" fillId="0" borderId="56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 horizontal="left" vertical="center"/>
    </xf>
    <xf numFmtId="3" fontId="9" fillId="34" borderId="25" xfId="0" applyNumberFormat="1" applyFont="1" applyFill="1" applyBorder="1" applyAlignment="1">
      <alignment horizontal="right" vertical="center"/>
    </xf>
    <xf numFmtId="3" fontId="9" fillId="34" borderId="26" xfId="0" applyNumberFormat="1" applyFont="1" applyFill="1" applyBorder="1" applyAlignment="1">
      <alignment horizontal="right" vertical="center"/>
    </xf>
    <xf numFmtId="3" fontId="9" fillId="32" borderId="57" xfId="0" applyNumberFormat="1" applyFont="1" applyFill="1" applyBorder="1" applyAlignment="1">
      <alignment horizontal="right" vertical="center"/>
    </xf>
    <xf numFmtId="3" fontId="9" fillId="32" borderId="58" xfId="0" applyNumberFormat="1" applyFont="1" applyFill="1" applyBorder="1" applyAlignment="1">
      <alignment horizontal="right" vertical="center"/>
    </xf>
    <xf numFmtId="3" fontId="9" fillId="32" borderId="56" xfId="0" applyNumberFormat="1" applyFont="1" applyFill="1" applyBorder="1" applyAlignment="1">
      <alignment horizontal="right" vertical="center"/>
    </xf>
    <xf numFmtId="3" fontId="9" fillId="32" borderId="59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center" vertical="center" wrapText="1"/>
    </xf>
    <xf numFmtId="3" fontId="9" fillId="0" borderId="52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vertical="center" wrapText="1"/>
    </xf>
    <xf numFmtId="3" fontId="12" fillId="0" borderId="0" xfId="0" applyNumberFormat="1" applyFont="1" applyAlignment="1">
      <alignment horizontal="center"/>
    </xf>
    <xf numFmtId="0" fontId="10" fillId="34" borderId="24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3" fillId="32" borderId="24" xfId="0" applyNumberFormat="1" applyFont="1" applyFill="1" applyBorder="1" applyAlignment="1" quotePrefix="1">
      <alignment horizontal="center" vertical="center" wrapText="1"/>
    </xf>
    <xf numFmtId="3" fontId="9" fillId="33" borderId="41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8" fillId="36" borderId="12" xfId="0" applyFont="1" applyFill="1" applyBorder="1" applyAlignment="1">
      <alignment horizontal="left" vertical="center"/>
    </xf>
    <xf numFmtId="0" fontId="18" fillId="36" borderId="12" xfId="0" applyFont="1" applyFill="1" applyBorder="1" applyAlignment="1">
      <alignment horizontal="left" vertical="center" wrapText="1"/>
    </xf>
    <xf numFmtId="3" fontId="9" fillId="36" borderId="12" xfId="0" applyNumberFormat="1" applyFont="1" applyFill="1" applyBorder="1" applyAlignment="1">
      <alignment horizontal="right" vertical="center"/>
    </xf>
    <xf numFmtId="0" fontId="18" fillId="36" borderId="12" xfId="0" applyFont="1" applyFill="1" applyBorder="1" applyAlignment="1">
      <alignment horizontal="left" vertical="center"/>
    </xf>
    <xf numFmtId="0" fontId="18" fillId="36" borderId="12" xfId="0" applyFont="1" applyFill="1" applyBorder="1" applyAlignment="1">
      <alignment horizontal="left" vertical="center" wrapText="1"/>
    </xf>
    <xf numFmtId="3" fontId="18" fillId="36" borderId="12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3" fontId="9" fillId="34" borderId="11" xfId="0" applyNumberFormat="1" applyFont="1" applyFill="1" applyBorder="1" applyAlignment="1">
      <alignment horizontal="right" vertical="center"/>
    </xf>
    <xf numFmtId="3" fontId="9" fillId="34" borderId="19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horizontal="right" vertical="center"/>
    </xf>
    <xf numFmtId="3" fontId="9" fillId="34" borderId="12" xfId="0" applyNumberFormat="1" applyFont="1" applyFill="1" applyBorder="1" applyAlignment="1">
      <alignment horizontal="right" vertical="center"/>
    </xf>
    <xf numFmtId="3" fontId="18" fillId="36" borderId="12" xfId="0" applyNumberFormat="1" applyFont="1" applyFill="1" applyBorder="1" applyAlignment="1">
      <alignment horizontal="right" vertical="center"/>
    </xf>
    <xf numFmtId="3" fontId="9" fillId="32" borderId="11" xfId="0" applyNumberFormat="1" applyFont="1" applyFill="1" applyBorder="1" applyAlignment="1">
      <alignment horizontal="right" vertical="center"/>
    </xf>
    <xf numFmtId="3" fontId="10" fillId="0" borderId="18" xfId="0" applyNumberFormat="1" applyFont="1" applyBorder="1" applyAlignment="1">
      <alignment horizontal="left" vertical="center" wrapText="1"/>
    </xf>
    <xf numFmtId="0" fontId="9" fillId="32" borderId="10" xfId="0" applyNumberFormat="1" applyFont="1" applyFill="1" applyBorder="1" applyAlignment="1">
      <alignment horizontal="left" vertical="center"/>
    </xf>
    <xf numFmtId="3" fontId="9" fillId="32" borderId="11" xfId="0" applyNumberFormat="1" applyFont="1" applyFill="1" applyBorder="1" applyAlignment="1">
      <alignment horizontal="left" vertical="center" wrapText="1"/>
    </xf>
    <xf numFmtId="0" fontId="18" fillId="36" borderId="12" xfId="0" applyNumberFormat="1" applyFont="1" applyFill="1" applyBorder="1" applyAlignment="1">
      <alignment horizontal="left" vertical="center"/>
    </xf>
    <xf numFmtId="3" fontId="18" fillId="36" borderId="12" xfId="0" applyNumberFormat="1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>
      <alignment horizontal="right" vertical="center"/>
    </xf>
    <xf numFmtId="3" fontId="10" fillId="33" borderId="19" xfId="0" applyNumberFormat="1" applyFont="1" applyFill="1" applyBorder="1" applyAlignment="1">
      <alignment horizontal="right" vertical="center"/>
    </xf>
    <xf numFmtId="3" fontId="9" fillId="32" borderId="19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9" fillId="33" borderId="30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left" vertical="center" wrapText="1"/>
    </xf>
    <xf numFmtId="0" fontId="9" fillId="33" borderId="50" xfId="0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3" borderId="46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3" fontId="9" fillId="34" borderId="41" xfId="0" applyNumberFormat="1" applyFont="1" applyFill="1" applyBorder="1" applyAlignment="1">
      <alignment horizontal="right" vertical="center"/>
    </xf>
    <xf numFmtId="0" fontId="13" fillId="0" borderId="12" xfId="0" applyNumberFormat="1" applyFont="1" applyBorder="1" applyAlignment="1" quotePrefix="1">
      <alignment horizontal="center" vertical="center" wrapText="1"/>
    </xf>
    <xf numFmtId="0" fontId="20" fillId="0" borderId="39" xfId="0" applyNumberFormat="1" applyFont="1" applyFill="1" applyBorder="1" applyAlignment="1" applyProtection="1" quotePrefix="1">
      <alignment horizontal="left" wrapText="1"/>
      <protection/>
    </xf>
    <xf numFmtId="0" fontId="22" fillId="37" borderId="12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left" wrapText="1"/>
      <protection/>
    </xf>
    <xf numFmtId="0" fontId="0" fillId="0" borderId="12" xfId="0" applyBorder="1" applyAlignment="1">
      <alignment/>
    </xf>
    <xf numFmtId="0" fontId="20" fillId="0" borderId="12" xfId="0" applyFont="1" applyFill="1" applyBorder="1" applyAlignment="1" quotePrefix="1">
      <alignment horizontal="left"/>
    </xf>
    <xf numFmtId="0" fontId="20" fillId="37" borderId="12" xfId="0" applyNumberFormat="1" applyFont="1" applyFill="1" applyBorder="1" applyAlignment="1" applyProtection="1">
      <alignment horizontal="left" wrapText="1"/>
      <protection/>
    </xf>
    <xf numFmtId="0" fontId="21" fillId="37" borderId="12" xfId="0" applyNumberFormat="1" applyFont="1" applyFill="1" applyBorder="1" applyAlignment="1" applyProtection="1">
      <alignment wrapText="1"/>
      <protection/>
    </xf>
    <xf numFmtId="0" fontId="20" fillId="0" borderId="12" xfId="0" applyNumberFormat="1" applyFont="1" applyFill="1" applyBorder="1" applyAlignment="1" applyProtection="1" quotePrefix="1">
      <alignment horizontal="left" wrapText="1"/>
      <protection/>
    </xf>
    <xf numFmtId="0" fontId="21" fillId="0" borderId="12" xfId="0" applyNumberFormat="1" applyFont="1" applyFill="1" applyBorder="1" applyAlignment="1" applyProtection="1">
      <alignment wrapText="1"/>
      <protection/>
    </xf>
    <xf numFmtId="0" fontId="20" fillId="0" borderId="12" xfId="0" applyFont="1" applyBorder="1" applyAlignment="1" quotePrefix="1">
      <alignment horizontal="left"/>
    </xf>
    <xf numFmtId="0" fontId="20" fillId="37" borderId="12" xfId="0" applyNumberFormat="1" applyFont="1" applyFill="1" applyBorder="1" applyAlignment="1" applyProtection="1" quotePrefix="1">
      <alignment horizontal="left" wrapText="1"/>
      <protection/>
    </xf>
    <xf numFmtId="0" fontId="0" fillId="0" borderId="12" xfId="0" applyBorder="1" applyAlignment="1">
      <alignment/>
    </xf>
    <xf numFmtId="0" fontId="22" fillId="33" borderId="12" xfId="0" applyNumberFormat="1" applyFont="1" applyFill="1" applyBorder="1" applyAlignment="1" applyProtection="1">
      <alignment horizontal="left" wrapText="1"/>
      <protection/>
    </xf>
    <xf numFmtId="0" fontId="0" fillId="37" borderId="12" xfId="0" applyFill="1" applyBorder="1" applyAlignment="1">
      <alignment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/>
      <protection/>
    </xf>
    <xf numFmtId="4" fontId="21" fillId="37" borderId="12" xfId="0" applyNumberFormat="1" applyFont="1" applyFill="1" applyBorder="1" applyAlignment="1" applyProtection="1">
      <alignment wrapText="1"/>
      <protection/>
    </xf>
    <xf numFmtId="4" fontId="21" fillId="0" borderId="12" xfId="0" applyNumberFormat="1" applyFont="1" applyFill="1" applyBorder="1" applyAlignment="1" applyProtection="1">
      <alignment wrapText="1"/>
      <protection/>
    </xf>
    <xf numFmtId="4" fontId="0" fillId="0" borderId="12" xfId="0" applyNumberFormat="1" applyBorder="1" applyAlignment="1">
      <alignment/>
    </xf>
    <xf numFmtId="4" fontId="22" fillId="37" borderId="12" xfId="0" applyNumberFormat="1" applyFont="1" applyFill="1" applyBorder="1" applyAlignment="1" applyProtection="1">
      <alignment horizontal="left" wrapText="1"/>
      <protection/>
    </xf>
    <xf numFmtId="4" fontId="23" fillId="33" borderId="12" xfId="0" applyNumberFormat="1" applyFont="1" applyFill="1" applyBorder="1" applyAlignment="1" applyProtection="1">
      <alignment horizontal="right" wrapText="1"/>
      <protection/>
    </xf>
    <xf numFmtId="4" fontId="23" fillId="37" borderId="12" xfId="0" applyNumberFormat="1" applyFont="1" applyFill="1" applyBorder="1" applyAlignment="1" applyProtection="1">
      <alignment horizontal="right" wrapText="1"/>
      <protection/>
    </xf>
    <xf numFmtId="1" fontId="0" fillId="0" borderId="12" xfId="0" applyNumberFormat="1" applyBorder="1" applyAlignment="1">
      <alignment/>
    </xf>
    <xf numFmtId="1" fontId="0" fillId="37" borderId="12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49" fontId="8" fillId="0" borderId="48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3" fontId="70" fillId="0" borderId="0" xfId="0" applyNumberFormat="1" applyFont="1" applyAlignment="1" quotePrefix="1">
      <alignment horizontal="left" vertical="center" wrapText="1"/>
    </xf>
    <xf numFmtId="4" fontId="19" fillId="36" borderId="12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/>
    </xf>
    <xf numFmtId="4" fontId="9" fillId="32" borderId="14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 wrapText="1"/>
    </xf>
    <xf numFmtId="4" fontId="10" fillId="33" borderId="14" xfId="0" applyNumberFormat="1" applyFont="1" applyFill="1" applyBorder="1" applyAlignment="1">
      <alignment horizontal="right" vertical="center"/>
    </xf>
    <xf numFmtId="4" fontId="9" fillId="32" borderId="14" xfId="0" applyNumberFormat="1" applyFont="1" applyFill="1" applyBorder="1" applyAlignment="1">
      <alignment horizontal="right" vertical="center" wrapText="1"/>
    </xf>
    <xf numFmtId="4" fontId="10" fillId="33" borderId="14" xfId="0" applyNumberFormat="1" applyFont="1" applyFill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 wrapText="1"/>
    </xf>
    <xf numFmtId="4" fontId="18" fillId="36" borderId="12" xfId="0" applyNumberFormat="1" applyFont="1" applyFill="1" applyBorder="1" applyAlignment="1">
      <alignment horizontal="right" vertical="center" wrapText="1"/>
    </xf>
    <xf numFmtId="4" fontId="18" fillId="32" borderId="11" xfId="0" applyNumberFormat="1" applyFont="1" applyFill="1" applyBorder="1" applyAlignment="1">
      <alignment horizontal="right" vertical="center" wrapText="1"/>
    </xf>
    <xf numFmtId="4" fontId="18" fillId="33" borderId="14" xfId="0" applyNumberFormat="1" applyFont="1" applyFill="1" applyBorder="1" applyAlignment="1">
      <alignment horizontal="right" vertical="center" wrapText="1"/>
    </xf>
    <xf numFmtId="4" fontId="10" fillId="34" borderId="14" xfId="0" applyNumberFormat="1" applyFont="1" applyFill="1" applyBorder="1" applyAlignment="1">
      <alignment horizontal="right" vertical="center" wrapText="1"/>
    </xf>
    <xf numFmtId="4" fontId="18" fillId="32" borderId="14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 quotePrefix="1">
      <alignment horizontal="right" vertical="center"/>
    </xf>
    <xf numFmtId="4" fontId="9" fillId="32" borderId="11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9" fillId="32" borderId="14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8" fillId="36" borderId="12" xfId="0" applyNumberFormat="1" applyFont="1" applyFill="1" applyBorder="1" applyAlignment="1">
      <alignment horizontal="right" vertical="center"/>
    </xf>
    <xf numFmtId="4" fontId="10" fillId="32" borderId="11" xfId="0" applyNumberFormat="1" applyFont="1" applyFill="1" applyBorder="1" applyAlignment="1">
      <alignment horizontal="right" vertical="center"/>
    </xf>
    <xf numFmtId="4" fontId="10" fillId="0" borderId="37" xfId="0" applyNumberFormat="1" applyFont="1" applyBorder="1" applyAlignment="1">
      <alignment horizontal="right" vertical="center"/>
    </xf>
    <xf numFmtId="4" fontId="10" fillId="0" borderId="61" xfId="0" applyNumberFormat="1" applyFont="1" applyBorder="1" applyAlignment="1">
      <alignment horizontal="right" vertical="center"/>
    </xf>
    <xf numFmtId="4" fontId="10" fillId="0" borderId="35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9" fillId="32" borderId="12" xfId="0" applyNumberFormat="1" applyFont="1" applyFill="1" applyBorder="1" applyAlignment="1">
      <alignment horizontal="right" vertical="center"/>
    </xf>
    <xf numFmtId="4" fontId="9" fillId="35" borderId="14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10" fillId="0" borderId="35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9" fillId="33" borderId="14" xfId="0" applyNumberFormat="1" applyFont="1" applyFill="1" applyBorder="1" applyAlignment="1">
      <alignment horizontal="righ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0" fillId="0" borderId="28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9" fillId="33" borderId="62" xfId="0" applyNumberFormat="1" applyFont="1" applyFill="1" applyBorder="1" applyAlignment="1">
      <alignment horizontal="right" vertical="center"/>
    </xf>
    <xf numFmtId="4" fontId="9" fillId="33" borderId="25" xfId="0" applyNumberFormat="1" applyFont="1" applyFill="1" applyBorder="1" applyAlignment="1">
      <alignment horizontal="right" vertical="center"/>
    </xf>
    <xf numFmtId="4" fontId="9" fillId="33" borderId="38" xfId="0" applyNumberFormat="1" applyFont="1" applyFill="1" applyBorder="1" applyAlignment="1">
      <alignment horizontal="right" vertical="center"/>
    </xf>
    <xf numFmtId="4" fontId="10" fillId="0" borderId="63" xfId="0" applyNumberFormat="1" applyFont="1" applyBorder="1" applyAlignment="1">
      <alignment horizontal="right" vertical="center"/>
    </xf>
    <xf numFmtId="4" fontId="10" fillId="0" borderId="61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 wrapText="1"/>
    </xf>
    <xf numFmtId="4" fontId="9" fillId="33" borderId="37" xfId="0" applyNumberFormat="1" applyFont="1" applyFill="1" applyBorder="1" applyAlignment="1">
      <alignment horizontal="right" vertical="center" wrapText="1"/>
    </xf>
    <xf numFmtId="4" fontId="10" fillId="34" borderId="37" xfId="0" applyNumberFormat="1" applyFont="1" applyFill="1" applyBorder="1" applyAlignment="1">
      <alignment horizontal="right" vertical="center" wrapText="1"/>
    </xf>
    <xf numFmtId="4" fontId="10" fillId="34" borderId="61" xfId="0" applyNumberFormat="1" applyFont="1" applyFill="1" applyBorder="1" applyAlignment="1">
      <alignment horizontal="right" vertical="center" wrapText="1"/>
    </xf>
    <xf numFmtId="4" fontId="10" fillId="0" borderId="37" xfId="0" applyNumberFormat="1" applyFont="1" applyBorder="1" applyAlignment="1">
      <alignment horizontal="right" vertical="center" wrapText="1"/>
    </xf>
    <xf numFmtId="4" fontId="10" fillId="0" borderId="60" xfId="0" applyNumberFormat="1" applyFont="1" applyBorder="1" applyAlignment="1">
      <alignment horizontal="right" vertical="center" wrapText="1"/>
    </xf>
    <xf numFmtId="4" fontId="10" fillId="0" borderId="6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5" fillId="32" borderId="12" xfId="0" applyNumberFormat="1" applyFont="1" applyFill="1" applyBorder="1" applyAlignment="1" quotePrefix="1">
      <alignment horizontal="right" vertical="center"/>
    </xf>
    <xf numFmtId="4" fontId="9" fillId="0" borderId="11" xfId="0" applyNumberFormat="1" applyFont="1" applyBorder="1" applyAlignment="1" quotePrefix="1">
      <alignment horizontal="right" vertical="center"/>
    </xf>
    <xf numFmtId="4" fontId="9" fillId="0" borderId="14" xfId="0" applyNumberFormat="1" applyFont="1" applyBorder="1" applyAlignment="1" quotePrefix="1">
      <alignment horizontal="right" vertical="center"/>
    </xf>
    <xf numFmtId="4" fontId="9" fillId="0" borderId="18" xfId="0" applyNumberFormat="1" applyFont="1" applyBorder="1" applyAlignment="1" quotePrefix="1">
      <alignment horizontal="right" vertical="center"/>
    </xf>
    <xf numFmtId="4" fontId="9" fillId="0" borderId="23" xfId="0" applyNumberFormat="1" applyFont="1" applyBorder="1" applyAlignment="1" quotePrefix="1">
      <alignment horizontal="right" vertical="center"/>
    </xf>
    <xf numFmtId="4" fontId="9" fillId="0" borderId="60" xfId="0" applyNumberFormat="1" applyFont="1" applyBorder="1" applyAlignment="1" quotePrefix="1">
      <alignment horizontal="right" vertical="center"/>
    </xf>
    <xf numFmtId="4" fontId="10" fillId="0" borderId="18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/>
    </xf>
    <xf numFmtId="4" fontId="5" fillId="32" borderId="12" xfId="0" applyNumberFormat="1" applyFont="1" applyFill="1" applyBorder="1" applyAlignment="1">
      <alignment vertical="center"/>
    </xf>
    <xf numFmtId="4" fontId="5" fillId="32" borderId="12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vertical="center" wrapText="1"/>
    </xf>
    <xf numFmtId="4" fontId="10" fillId="0" borderId="14" xfId="0" applyNumberFormat="1" applyFont="1" applyBorder="1" applyAlignment="1">
      <alignment vertical="center"/>
    </xf>
    <xf numFmtId="4" fontId="10" fillId="33" borderId="14" xfId="0" applyNumberFormat="1" applyFont="1" applyFill="1" applyBorder="1" applyAlignment="1">
      <alignment vertical="center"/>
    </xf>
    <xf numFmtId="4" fontId="10" fillId="34" borderId="14" xfId="0" applyNumberFormat="1" applyFont="1" applyFill="1" applyBorder="1" applyAlignment="1">
      <alignment vertical="center"/>
    </xf>
    <xf numFmtId="4" fontId="9" fillId="32" borderId="14" xfId="0" applyNumberFormat="1" applyFont="1" applyFill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9" fillId="32" borderId="48" xfId="0" applyNumberFormat="1" applyFont="1" applyFill="1" applyBorder="1" applyAlignment="1">
      <alignment horizontal="right" vertical="center"/>
    </xf>
    <xf numFmtId="4" fontId="9" fillId="32" borderId="16" xfId="0" applyNumberFormat="1" applyFont="1" applyFill="1" applyBorder="1" applyAlignment="1">
      <alignment horizontal="right" wrapText="1"/>
    </xf>
    <xf numFmtId="4" fontId="9" fillId="33" borderId="14" xfId="0" applyNumberFormat="1" applyFont="1" applyFill="1" applyBorder="1" applyAlignment="1">
      <alignment horizontal="right" wrapText="1"/>
    </xf>
    <xf numFmtId="4" fontId="10" fillId="0" borderId="14" xfId="0" applyNumberFormat="1" applyFont="1" applyBorder="1" applyAlignment="1">
      <alignment horizontal="right" wrapText="1"/>
    </xf>
    <xf numFmtId="4" fontId="10" fillId="33" borderId="14" xfId="0" applyNumberFormat="1" applyFont="1" applyFill="1" applyBorder="1" applyAlignment="1">
      <alignment horizontal="right" wrapText="1"/>
    </xf>
    <xf numFmtId="4" fontId="9" fillId="32" borderId="14" xfId="0" applyNumberFormat="1" applyFont="1" applyFill="1" applyBorder="1" applyAlignment="1">
      <alignment horizontal="right" wrapText="1"/>
    </xf>
    <xf numFmtId="4" fontId="10" fillId="0" borderId="14" xfId="0" applyNumberFormat="1" applyFont="1" applyBorder="1" applyAlignment="1">
      <alignment horizontal="right" wrapText="1"/>
    </xf>
    <xf numFmtId="4" fontId="10" fillId="0" borderId="14" xfId="0" applyNumberFormat="1" applyFont="1" applyBorder="1" applyAlignment="1">
      <alignment horizontal="right"/>
    </xf>
    <xf numFmtId="4" fontId="10" fillId="32" borderId="14" xfId="0" applyNumberFormat="1" applyFont="1" applyFill="1" applyBorder="1" applyAlignment="1">
      <alignment horizontal="right" vertical="center"/>
    </xf>
    <xf numFmtId="4" fontId="10" fillId="32" borderId="14" xfId="0" applyNumberFormat="1" applyFont="1" applyFill="1" applyBorder="1" applyAlignment="1">
      <alignment horizontal="right" vertical="center"/>
    </xf>
    <xf numFmtId="4" fontId="9" fillId="32" borderId="64" xfId="0" applyNumberFormat="1" applyFont="1" applyFill="1" applyBorder="1" applyAlignment="1" quotePrefix="1">
      <alignment horizontal="right" vertical="center"/>
    </xf>
    <xf numFmtId="4" fontId="9" fillId="32" borderId="16" xfId="0" applyNumberFormat="1" applyFont="1" applyFill="1" applyBorder="1" applyAlignment="1">
      <alignment horizontal="right" vertical="center" wrapText="1"/>
    </xf>
    <xf numFmtId="4" fontId="9" fillId="33" borderId="14" xfId="0" applyNumberFormat="1" applyFont="1" applyFill="1" applyBorder="1" applyAlignment="1">
      <alignment horizontal="right" vertical="center" wrapText="1"/>
    </xf>
    <xf numFmtId="4" fontId="9" fillId="32" borderId="14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/>
    </xf>
    <xf numFmtId="4" fontId="9" fillId="32" borderId="64" xfId="0" applyNumberFormat="1" applyFont="1" applyFill="1" applyBorder="1" applyAlignment="1" quotePrefix="1">
      <alignment horizontal="right" vertical="center"/>
    </xf>
    <xf numFmtId="4" fontId="9" fillId="32" borderId="16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horizontal="right" vertical="center"/>
    </xf>
    <xf numFmtId="4" fontId="9" fillId="34" borderId="14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4" fontId="8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horizontal="right" vertical="center" wrapText="1"/>
    </xf>
    <xf numFmtId="4" fontId="10" fillId="34" borderId="14" xfId="0" applyNumberFormat="1" applyFont="1" applyFill="1" applyBorder="1" applyAlignment="1">
      <alignment horizontal="right" vertical="center" wrapText="1"/>
    </xf>
    <xf numFmtId="4" fontId="9" fillId="32" borderId="16" xfId="0" applyNumberFormat="1" applyFont="1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4" fontId="10" fillId="34" borderId="14" xfId="0" applyNumberFormat="1" applyFont="1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23" xfId="0" applyNumberFormat="1" applyFont="1" applyBorder="1" applyAlignment="1">
      <alignment/>
    </xf>
    <xf numFmtId="4" fontId="9" fillId="32" borderId="28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 horizontal="right"/>
    </xf>
    <xf numFmtId="4" fontId="9" fillId="32" borderId="48" xfId="0" applyNumberFormat="1" applyFont="1" applyFill="1" applyBorder="1" applyAlignment="1" quotePrefix="1">
      <alignment horizontal="right" vertical="center"/>
    </xf>
    <xf numFmtId="4" fontId="9" fillId="32" borderId="16" xfId="0" applyNumberFormat="1" applyFont="1" applyFill="1" applyBorder="1" applyAlignment="1">
      <alignment vertical="center"/>
    </xf>
    <xf numFmtId="4" fontId="8" fillId="0" borderId="14" xfId="0" applyNumberFormat="1" applyFont="1" applyBorder="1" applyAlignment="1">
      <alignment/>
    </xf>
    <xf numFmtId="4" fontId="10" fillId="0" borderId="14" xfId="0" applyNumberFormat="1" applyFont="1" applyFill="1" applyBorder="1" applyAlignment="1">
      <alignment horizontal="right" vertical="center"/>
    </xf>
    <xf numFmtId="4" fontId="8" fillId="0" borderId="18" xfId="0" applyNumberFormat="1" applyFont="1" applyBorder="1" applyAlignment="1">
      <alignment/>
    </xf>
    <xf numFmtId="4" fontId="10" fillId="0" borderId="18" xfId="0" applyNumberFormat="1" applyFont="1" applyFill="1" applyBorder="1" applyAlignment="1">
      <alignment horizontal="right" vertical="center"/>
    </xf>
    <xf numFmtId="4" fontId="8" fillId="0" borderId="23" xfId="0" applyNumberFormat="1" applyFont="1" applyBorder="1" applyAlignment="1">
      <alignment/>
    </xf>
    <xf numFmtId="4" fontId="9" fillId="32" borderId="48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horizontal="right" vertical="center" wrapText="1"/>
    </xf>
    <xf numFmtId="4" fontId="10" fillId="0" borderId="23" xfId="0" applyNumberFormat="1" applyFont="1" applyFill="1" applyBorder="1" applyAlignment="1">
      <alignment horizontal="right" vertical="center" wrapText="1"/>
    </xf>
    <xf numFmtId="4" fontId="9" fillId="34" borderId="18" xfId="0" applyNumberFormat="1" applyFont="1" applyFill="1" applyBorder="1" applyAlignment="1">
      <alignment horizontal="right" vertical="center" wrapText="1"/>
    </xf>
    <xf numFmtId="4" fontId="10" fillId="34" borderId="18" xfId="0" applyNumberFormat="1" applyFont="1" applyFill="1" applyBorder="1" applyAlignment="1">
      <alignment horizontal="right" vertical="center" wrapText="1"/>
    </xf>
    <xf numFmtId="4" fontId="10" fillId="34" borderId="23" xfId="0" applyNumberFormat="1" applyFont="1" applyFill="1" applyBorder="1" applyAlignment="1">
      <alignment horizontal="right" vertical="center" wrapText="1"/>
    </xf>
    <xf numFmtId="4" fontId="10" fillId="32" borderId="14" xfId="0" applyNumberFormat="1" applyFont="1" applyFill="1" applyBorder="1" applyAlignment="1">
      <alignment vertical="center"/>
    </xf>
    <xf numFmtId="4" fontId="10" fillId="33" borderId="23" xfId="0" applyNumberFormat="1" applyFont="1" applyFill="1" applyBorder="1" applyAlignment="1">
      <alignment horizontal="right" vertical="center"/>
    </xf>
    <xf numFmtId="4" fontId="7" fillId="32" borderId="16" xfId="0" applyNumberFormat="1" applyFont="1" applyFill="1" applyBorder="1" applyAlignment="1">
      <alignment horizontal="center" vertical="center" wrapText="1"/>
    </xf>
    <xf numFmtId="4" fontId="7" fillId="32" borderId="16" xfId="0" applyNumberFormat="1" applyFont="1" applyFill="1" applyBorder="1" applyAlignment="1">
      <alignment horizontal="right" vertical="center" wrapText="1"/>
    </xf>
    <xf numFmtId="4" fontId="9" fillId="33" borderId="14" xfId="0" applyNumberFormat="1" applyFont="1" applyFill="1" applyBorder="1" applyAlignment="1" quotePrefix="1">
      <alignment horizontal="right"/>
    </xf>
    <xf numFmtId="4" fontId="9" fillId="33" borderId="14" xfId="0" applyNumberFormat="1" applyFont="1" applyFill="1" applyBorder="1" applyAlignment="1" quotePrefix="1">
      <alignment/>
    </xf>
    <xf numFmtId="4" fontId="10" fillId="0" borderId="14" xfId="0" applyNumberFormat="1" applyFont="1" applyBorder="1" applyAlignment="1" quotePrefix="1">
      <alignment horizontal="right"/>
    </xf>
    <xf numFmtId="4" fontId="10" fillId="0" borderId="14" xfId="0" applyNumberFormat="1" applyFont="1" applyBorder="1" applyAlignment="1" quotePrefix="1">
      <alignment/>
    </xf>
    <xf numFmtId="4" fontId="10" fillId="0" borderId="23" xfId="0" applyNumberFormat="1" applyFont="1" applyBorder="1" applyAlignment="1" quotePrefix="1">
      <alignment horizontal="right"/>
    </xf>
    <xf numFmtId="4" fontId="10" fillId="0" borderId="23" xfId="0" applyNumberFormat="1" applyFont="1" applyBorder="1" applyAlignment="1" quotePrefix="1">
      <alignment/>
    </xf>
    <xf numFmtId="4" fontId="9" fillId="34" borderId="11" xfId="0" applyNumberFormat="1" applyFont="1" applyFill="1" applyBorder="1" applyAlignment="1">
      <alignment horizontal="right" vertical="center"/>
    </xf>
    <xf numFmtId="4" fontId="10" fillId="34" borderId="11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 quotePrefix="1">
      <alignment horizontal="center"/>
    </xf>
    <xf numFmtId="4" fontId="5" fillId="32" borderId="12" xfId="0" applyNumberFormat="1" applyFont="1" applyFill="1" applyBorder="1" applyAlignment="1" quotePrefix="1">
      <alignment horizontal="center"/>
    </xf>
    <xf numFmtId="4" fontId="9" fillId="0" borderId="18" xfId="0" applyNumberFormat="1" applyFont="1" applyBorder="1" applyAlignment="1">
      <alignment vertical="center"/>
    </xf>
    <xf numFmtId="4" fontId="9" fillId="0" borderId="37" xfId="0" applyNumberFormat="1" applyFont="1" applyBorder="1" applyAlignment="1">
      <alignment vertical="center"/>
    </xf>
    <xf numFmtId="4" fontId="9" fillId="0" borderId="44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6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/>
    </xf>
    <xf numFmtId="4" fontId="7" fillId="0" borderId="65" xfId="0" applyNumberFormat="1" applyFont="1" applyBorder="1" applyAlignment="1">
      <alignment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66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67" xfId="0" applyNumberFormat="1" applyFont="1" applyBorder="1" applyAlignment="1">
      <alignment horizontal="right" vertical="center"/>
    </xf>
    <xf numFmtId="4" fontId="8" fillId="0" borderId="68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60" xfId="0" applyNumberFormat="1" applyFont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44" xfId="0" applyNumberFormat="1" applyFont="1" applyBorder="1" applyAlignment="1">
      <alignment horizontal="right" vertical="center"/>
    </xf>
    <xf numFmtId="4" fontId="9" fillId="0" borderId="36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4" fontId="9" fillId="0" borderId="44" xfId="0" applyNumberFormat="1" applyFont="1" applyBorder="1" applyAlignment="1">
      <alignment horizontal="right" vertical="center"/>
    </xf>
    <xf numFmtId="4" fontId="7" fillId="0" borderId="65" xfId="0" applyNumberFormat="1" applyFont="1" applyBorder="1" applyAlignment="1">
      <alignment horizontal="right" vertical="center"/>
    </xf>
    <xf numFmtId="4" fontId="8" fillId="0" borderId="57" xfId="0" applyNumberFormat="1" applyFont="1" applyBorder="1" applyAlignment="1">
      <alignment horizontal="right"/>
    </xf>
    <xf numFmtId="4" fontId="8" fillId="0" borderId="66" xfId="0" applyNumberFormat="1" applyFont="1" applyBorder="1" applyAlignment="1">
      <alignment horizontal="right"/>
    </xf>
    <xf numFmtId="4" fontId="8" fillId="0" borderId="69" xfId="0" applyNumberFormat="1" applyFont="1" applyBorder="1" applyAlignment="1">
      <alignment horizontal="right" vertical="center"/>
    </xf>
    <xf numFmtId="4" fontId="8" fillId="0" borderId="57" xfId="0" applyNumberFormat="1" applyFont="1" applyBorder="1" applyAlignment="1">
      <alignment horizontal="right" vertical="center"/>
    </xf>
    <xf numFmtId="4" fontId="8" fillId="0" borderId="66" xfId="0" applyNumberFormat="1" applyFont="1" applyBorder="1" applyAlignment="1">
      <alignment horizontal="right" vertical="center"/>
    </xf>
    <xf numFmtId="4" fontId="8" fillId="0" borderId="49" xfId="0" applyNumberFormat="1" applyFont="1" applyBorder="1" applyAlignment="1">
      <alignment horizontal="right" vertical="center"/>
    </xf>
    <xf numFmtId="4" fontId="8" fillId="0" borderId="70" xfId="0" applyNumberFormat="1" applyFont="1" applyBorder="1" applyAlignment="1">
      <alignment horizontal="right" vertical="center"/>
    </xf>
    <xf numFmtId="4" fontId="8" fillId="0" borderId="71" xfId="0" applyNumberFormat="1" applyFont="1" applyBorder="1" applyAlignment="1">
      <alignment horizontal="right" vertical="center"/>
    </xf>
    <xf numFmtId="4" fontId="9" fillId="0" borderId="48" xfId="0" applyNumberFormat="1" applyFont="1" applyBorder="1" applyAlignment="1">
      <alignment horizontal="right" vertical="center"/>
    </xf>
    <xf numFmtId="4" fontId="9" fillId="0" borderId="54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49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 vertical="center"/>
    </xf>
    <xf numFmtId="4" fontId="9" fillId="33" borderId="18" xfId="0" applyNumberFormat="1" applyFont="1" applyFill="1" applyBorder="1" applyAlignment="1">
      <alignment horizontal="right" vertical="center" wrapText="1"/>
    </xf>
    <xf numFmtId="4" fontId="9" fillId="33" borderId="63" xfId="0" applyNumberFormat="1" applyFont="1" applyFill="1" applyBorder="1" applyAlignment="1">
      <alignment horizontal="right" vertical="center" wrapText="1"/>
    </xf>
    <xf numFmtId="4" fontId="10" fillId="0" borderId="72" xfId="0" applyNumberFormat="1" applyFont="1" applyBorder="1" applyAlignment="1">
      <alignment horizontal="right" vertical="center" wrapText="1"/>
    </xf>
    <xf numFmtId="4" fontId="10" fillId="0" borderId="72" xfId="0" applyNumberFormat="1" applyFont="1" applyBorder="1" applyAlignment="1">
      <alignment horizontal="right" vertical="center"/>
    </xf>
    <xf numFmtId="3" fontId="9" fillId="0" borderId="7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" fontId="9" fillId="32" borderId="0" xfId="0" applyNumberFormat="1" applyFont="1" applyFill="1" applyBorder="1" applyAlignment="1" quotePrefix="1">
      <alignment horizontal="center" vertical="center"/>
    </xf>
    <xf numFmtId="4" fontId="9" fillId="32" borderId="0" xfId="0" applyNumberFormat="1" applyFont="1" applyFill="1" applyBorder="1" applyAlignment="1">
      <alignment horizontal="right" vertical="center"/>
    </xf>
    <xf numFmtId="3" fontId="9" fillId="32" borderId="0" xfId="0" applyNumberFormat="1" applyFont="1" applyFill="1" applyBorder="1" applyAlignment="1">
      <alignment horizontal="right" vertical="center"/>
    </xf>
    <xf numFmtId="4" fontId="9" fillId="34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 quotePrefix="1">
      <alignment horizontal="center"/>
    </xf>
    <xf numFmtId="4" fontId="8" fillId="34" borderId="68" xfId="0" applyNumberFormat="1" applyFont="1" applyFill="1" applyBorder="1" applyAlignment="1">
      <alignment horizontal="right" vertical="center"/>
    </xf>
    <xf numFmtId="4" fontId="8" fillId="34" borderId="36" xfId="0" applyNumberFormat="1" applyFont="1" applyFill="1" applyBorder="1" applyAlignment="1">
      <alignment horizontal="right" vertical="center"/>
    </xf>
    <xf numFmtId="4" fontId="8" fillId="34" borderId="23" xfId="0" applyNumberFormat="1" applyFont="1" applyFill="1" applyBorder="1" applyAlignment="1">
      <alignment horizontal="right" vertical="center"/>
    </xf>
    <xf numFmtId="4" fontId="8" fillId="34" borderId="60" xfId="0" applyNumberFormat="1" applyFont="1" applyFill="1" applyBorder="1" applyAlignment="1">
      <alignment horizontal="right" vertical="center"/>
    </xf>
    <xf numFmtId="4" fontId="8" fillId="34" borderId="69" xfId="0" applyNumberFormat="1" applyFont="1" applyFill="1" applyBorder="1" applyAlignment="1">
      <alignment horizontal="right" vertical="center"/>
    </xf>
    <xf numFmtId="4" fontId="9" fillId="34" borderId="36" xfId="0" applyNumberFormat="1" applyFont="1" applyFill="1" applyBorder="1" applyAlignment="1">
      <alignment horizontal="right" vertical="center"/>
    </xf>
    <xf numFmtId="4" fontId="9" fillId="34" borderId="69" xfId="0" applyNumberFormat="1" applyFont="1" applyFill="1" applyBorder="1" applyAlignment="1">
      <alignment horizontal="right" vertical="center"/>
    </xf>
    <xf numFmtId="4" fontId="7" fillId="34" borderId="65" xfId="0" applyNumberFormat="1" applyFont="1" applyFill="1" applyBorder="1" applyAlignment="1">
      <alignment horizontal="right" vertical="center"/>
    </xf>
    <xf numFmtId="4" fontId="8" fillId="34" borderId="57" xfId="0" applyNumberFormat="1" applyFont="1" applyFill="1" applyBorder="1" applyAlignment="1">
      <alignment horizontal="right" vertical="center"/>
    </xf>
    <xf numFmtId="4" fontId="8" fillId="34" borderId="66" xfId="0" applyNumberFormat="1" applyFont="1" applyFill="1" applyBorder="1" applyAlignment="1">
      <alignment horizontal="right" vertical="center"/>
    </xf>
    <xf numFmtId="4" fontId="8" fillId="34" borderId="15" xfId="0" applyNumberFormat="1" applyFont="1" applyFill="1" applyBorder="1" applyAlignment="1">
      <alignment horizontal="right" vertical="center"/>
    </xf>
    <xf numFmtId="4" fontId="8" fillId="34" borderId="16" xfId="0" applyNumberFormat="1" applyFont="1" applyFill="1" applyBorder="1" applyAlignment="1">
      <alignment horizontal="right" vertical="center"/>
    </xf>
    <xf numFmtId="4" fontId="8" fillId="34" borderId="67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Alignment="1">
      <alignment vertical="center"/>
    </xf>
    <xf numFmtId="3" fontId="9" fillId="0" borderId="18" xfId="0" applyNumberFormat="1" applyFont="1" applyBorder="1" applyAlignment="1" quotePrefix="1">
      <alignment horizontal="left" vertical="top" wrapText="1"/>
    </xf>
    <xf numFmtId="3" fontId="9" fillId="36" borderId="27" xfId="0" applyNumberFormat="1" applyFont="1" applyFill="1" applyBorder="1" applyAlignment="1" quotePrefix="1">
      <alignment horizontal="center" vertical="center"/>
    </xf>
    <xf numFmtId="3" fontId="9" fillId="36" borderId="13" xfId="0" applyNumberFormat="1" applyFont="1" applyFill="1" applyBorder="1" applyAlignment="1" quotePrefix="1">
      <alignment horizontal="center" vertical="center"/>
    </xf>
    <xf numFmtId="3" fontId="9" fillId="36" borderId="14" xfId="0" applyNumberFormat="1" applyFont="1" applyFill="1" applyBorder="1" applyAlignment="1" quotePrefix="1">
      <alignment horizontal="left" vertical="center"/>
    </xf>
    <xf numFmtId="4" fontId="9" fillId="36" borderId="14" xfId="0" applyNumberFormat="1" applyFont="1" applyFill="1" applyBorder="1" applyAlignment="1" quotePrefix="1">
      <alignment horizontal="right" vertical="center"/>
    </xf>
    <xf numFmtId="4" fontId="9" fillId="34" borderId="18" xfId="0" applyNumberFormat="1" applyFont="1" applyFill="1" applyBorder="1" applyAlignment="1" quotePrefix="1">
      <alignment horizontal="right" vertical="center"/>
    </xf>
    <xf numFmtId="4" fontId="9" fillId="34" borderId="14" xfId="0" applyNumberFormat="1" applyFont="1" applyFill="1" applyBorder="1" applyAlignment="1" quotePrefix="1">
      <alignment horizontal="right" vertical="center"/>
    </xf>
    <xf numFmtId="3" fontId="9" fillId="36" borderId="14" xfId="0" applyNumberFormat="1" applyFont="1" applyFill="1" applyBorder="1" applyAlignment="1" quotePrefix="1">
      <alignment horizontal="left" vertical="top" wrapText="1"/>
    </xf>
    <xf numFmtId="3" fontId="9" fillId="36" borderId="14" xfId="0" applyNumberFormat="1" applyFont="1" applyFill="1" applyBorder="1" applyAlignment="1">
      <alignment horizontal="right" vertical="center"/>
    </xf>
    <xf numFmtId="3" fontId="9" fillId="36" borderId="16" xfId="0" applyNumberFormat="1" applyFont="1" applyFill="1" applyBorder="1" applyAlignment="1" quotePrefix="1">
      <alignment horizontal="left" vertical="center"/>
    </xf>
    <xf numFmtId="4" fontId="9" fillId="36" borderId="16" xfId="0" applyNumberFormat="1" applyFont="1" applyFill="1" applyBorder="1" applyAlignment="1" quotePrefix="1">
      <alignment horizontal="right" vertical="center"/>
    </xf>
    <xf numFmtId="3" fontId="9" fillId="36" borderId="16" xfId="0" applyNumberFormat="1" applyFont="1" applyFill="1" applyBorder="1" applyAlignment="1">
      <alignment horizontal="right" vertical="center"/>
    </xf>
    <xf numFmtId="3" fontId="9" fillId="36" borderId="46" xfId="0" applyNumberFormat="1" applyFont="1" applyFill="1" applyBorder="1" applyAlignment="1">
      <alignment horizontal="right" vertical="center"/>
    </xf>
    <xf numFmtId="3" fontId="9" fillId="36" borderId="34" xfId="0" applyNumberFormat="1" applyFont="1" applyFill="1" applyBorder="1" applyAlignment="1">
      <alignment horizontal="right" vertical="center"/>
    </xf>
    <xf numFmtId="3" fontId="9" fillId="36" borderId="56" xfId="0" applyNumberFormat="1" applyFont="1" applyFill="1" applyBorder="1" applyAlignment="1" quotePrefix="1">
      <alignment horizontal="center" vertical="center"/>
    </xf>
    <xf numFmtId="3" fontId="18" fillId="36" borderId="71" xfId="0" applyNumberFormat="1" applyFont="1" applyFill="1" applyBorder="1" applyAlignment="1" quotePrefix="1">
      <alignment horizontal="left" vertical="center"/>
    </xf>
    <xf numFmtId="4" fontId="9" fillId="36" borderId="71" xfId="0" applyNumberFormat="1" applyFont="1" applyFill="1" applyBorder="1" applyAlignment="1" quotePrefix="1">
      <alignment horizontal="right" vertical="center"/>
    </xf>
    <xf numFmtId="3" fontId="9" fillId="36" borderId="71" xfId="0" applyNumberFormat="1" applyFont="1" applyFill="1" applyBorder="1" applyAlignment="1">
      <alignment horizontal="right" vertical="center"/>
    </xf>
    <xf numFmtId="3" fontId="9" fillId="36" borderId="59" xfId="0" applyNumberFormat="1" applyFont="1" applyFill="1" applyBorder="1" applyAlignment="1">
      <alignment horizontal="right" vertical="center"/>
    </xf>
    <xf numFmtId="3" fontId="70" fillId="0" borderId="0" xfId="0" applyNumberFormat="1" applyFont="1" applyAlignment="1" quotePrefix="1">
      <alignment horizontal="left" vertical="center" wrapText="1"/>
    </xf>
    <xf numFmtId="3" fontId="5" fillId="32" borderId="12" xfId="0" applyNumberFormat="1" applyFont="1" applyFill="1" applyBorder="1" applyAlignment="1" quotePrefix="1">
      <alignment horizontal="center" vertical="center"/>
    </xf>
    <xf numFmtId="0" fontId="10" fillId="0" borderId="52" xfId="0" applyNumberFormat="1" applyFont="1" applyBorder="1" applyAlignment="1">
      <alignment horizontal="left" vertical="center"/>
    </xf>
    <xf numFmtId="3" fontId="10" fillId="0" borderId="61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/>
    </xf>
    <xf numFmtId="0" fontId="9" fillId="32" borderId="14" xfId="0" applyNumberFormat="1" applyFont="1" applyFill="1" applyBorder="1" applyAlignment="1">
      <alignment horizontal="left" vertical="center"/>
    </xf>
    <xf numFmtId="0" fontId="9" fillId="33" borderId="14" xfId="0" applyNumberFormat="1" applyFont="1" applyFill="1" applyBorder="1" applyAlignment="1">
      <alignment horizontal="left" vertical="center"/>
    </xf>
    <xf numFmtId="0" fontId="10" fillId="0" borderId="23" xfId="0" applyNumberFormat="1" applyFont="1" applyBorder="1" applyAlignment="1">
      <alignment horizontal="left" vertical="center"/>
    </xf>
    <xf numFmtId="4" fontId="10" fillId="32" borderId="14" xfId="0" applyNumberFormat="1" applyFont="1" applyFill="1" applyBorder="1" applyAlignment="1">
      <alignment/>
    </xf>
    <xf numFmtId="3" fontId="10" fillId="32" borderId="14" xfId="0" applyNumberFormat="1" applyFont="1" applyFill="1" applyBorder="1" applyAlignment="1">
      <alignment horizontal="right" vertical="center"/>
    </xf>
    <xf numFmtId="3" fontId="10" fillId="32" borderId="34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34" xfId="0" applyNumberFormat="1" applyFont="1" applyFill="1" applyBorder="1" applyAlignment="1">
      <alignment horizontal="right" vertical="center"/>
    </xf>
    <xf numFmtId="0" fontId="10" fillId="0" borderId="20" xfId="0" applyNumberFormat="1" applyFont="1" applyBorder="1" applyAlignment="1">
      <alignment horizontal="center" vertical="center"/>
    </xf>
    <xf numFmtId="4" fontId="9" fillId="32" borderId="12" xfId="0" applyNumberFormat="1" applyFont="1" applyFill="1" applyBorder="1" applyAlignment="1" quotePrefix="1">
      <alignment horizontal="center" vertical="center"/>
    </xf>
    <xf numFmtId="4" fontId="10" fillId="32" borderId="11" xfId="0" applyNumberFormat="1" applyFont="1" applyFill="1" applyBorder="1" applyAlignment="1">
      <alignment vertical="center"/>
    </xf>
    <xf numFmtId="4" fontId="10" fillId="32" borderId="11" xfId="0" applyNumberFormat="1" applyFont="1" applyFill="1" applyBorder="1" applyAlignment="1">
      <alignment horizontal="right" vertical="center"/>
    </xf>
    <xf numFmtId="4" fontId="9" fillId="34" borderId="14" xfId="0" applyNumberFormat="1" applyFont="1" applyFill="1" applyBorder="1" applyAlignment="1" quotePrefix="1">
      <alignment horizontal="right"/>
    </xf>
    <xf numFmtId="4" fontId="9" fillId="34" borderId="14" xfId="0" applyNumberFormat="1" applyFont="1" applyFill="1" applyBorder="1" applyAlignment="1" quotePrefix="1">
      <alignment/>
    </xf>
    <xf numFmtId="3" fontId="9" fillId="34" borderId="14" xfId="0" applyNumberFormat="1" applyFont="1" applyFill="1" applyBorder="1" applyAlignment="1">
      <alignment horizontal="right" vertical="center"/>
    </xf>
    <xf numFmtId="3" fontId="9" fillId="34" borderId="34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left" vertical="center" wrapText="1"/>
    </xf>
    <xf numFmtId="4" fontId="10" fillId="0" borderId="25" xfId="0" applyNumberFormat="1" applyFont="1" applyBorder="1" applyAlignment="1">
      <alignment/>
    </xf>
    <xf numFmtId="4" fontId="10" fillId="0" borderId="25" xfId="0" applyNumberFormat="1" applyFont="1" applyFill="1" applyBorder="1" applyAlignment="1">
      <alignment horizontal="right" vertical="center"/>
    </xf>
    <xf numFmtId="4" fontId="10" fillId="0" borderId="25" xfId="0" applyNumberFormat="1" applyFont="1" applyBorder="1" applyAlignment="1">
      <alignment horizontal="right" vertical="center"/>
    </xf>
    <xf numFmtId="4" fontId="9" fillId="32" borderId="12" xfId="0" applyNumberFormat="1" applyFont="1" applyFill="1" applyBorder="1" applyAlignment="1">
      <alignment/>
    </xf>
    <xf numFmtId="4" fontId="10" fillId="32" borderId="14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left" vertical="center" wrapText="1"/>
    </xf>
    <xf numFmtId="4" fontId="9" fillId="34" borderId="14" xfId="0" applyNumberFormat="1" applyFont="1" applyFill="1" applyBorder="1" applyAlignment="1">
      <alignment/>
    </xf>
    <xf numFmtId="0" fontId="10" fillId="34" borderId="2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left" vertical="center" wrapText="1"/>
    </xf>
    <xf numFmtId="4" fontId="5" fillId="32" borderId="12" xfId="0" applyNumberFormat="1" applyFont="1" applyFill="1" applyBorder="1" applyAlignment="1" applyProtection="1" quotePrefix="1">
      <alignment horizontal="center"/>
      <protection/>
    </xf>
    <xf numFmtId="3" fontId="70" fillId="0" borderId="0" xfId="0" applyNumberFormat="1" applyFont="1" applyAlignment="1" quotePrefix="1">
      <alignment horizontal="left" vertical="center" wrapText="1"/>
    </xf>
    <xf numFmtId="4" fontId="10" fillId="32" borderId="18" xfId="0" applyNumberFormat="1" applyFont="1" applyFill="1" applyBorder="1" applyAlignment="1">
      <alignment horizontal="right" vertical="center"/>
    </xf>
    <xf numFmtId="4" fontId="10" fillId="33" borderId="18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2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 quotePrefix="1">
      <alignment horizontal="center" vertical="center" wrapText="1"/>
    </xf>
    <xf numFmtId="3" fontId="7" fillId="0" borderId="48" xfId="0" applyNumberFormat="1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 quotePrefix="1">
      <alignment horizontal="center" vertical="center"/>
    </xf>
    <xf numFmtId="0" fontId="13" fillId="0" borderId="22" xfId="0" applyNumberFormat="1" applyFont="1" applyBorder="1" applyAlignment="1" quotePrefix="1">
      <alignment horizontal="center" vertical="center" wrapText="1"/>
    </xf>
    <xf numFmtId="0" fontId="7" fillId="0" borderId="22" xfId="0" applyNumberFormat="1" applyFont="1" applyBorder="1" applyAlignment="1" quotePrefix="1">
      <alignment horizontal="center" vertical="center" wrapText="1"/>
    </xf>
    <xf numFmtId="0" fontId="7" fillId="0" borderId="48" xfId="0" applyNumberFormat="1" applyFont="1" applyBorder="1" applyAlignment="1" quotePrefix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3" fontId="73" fillId="0" borderId="0" xfId="0" applyNumberFormat="1" applyFont="1" applyAlignment="1">
      <alignment horizontal="center"/>
    </xf>
    <xf numFmtId="3" fontId="74" fillId="0" borderId="0" xfId="0" applyNumberFormat="1" applyFont="1" applyAlignment="1">
      <alignment horizontal="center" vertical="center"/>
    </xf>
    <xf numFmtId="0" fontId="13" fillId="0" borderId="49" xfId="0" applyNumberFormat="1" applyFont="1" applyBorder="1" applyAlignment="1" quotePrefix="1">
      <alignment horizontal="center" vertical="center" wrapText="1"/>
    </xf>
    <xf numFmtId="0" fontId="13" fillId="0" borderId="73" xfId="0" applyNumberFormat="1" applyFont="1" applyBorder="1" applyAlignment="1" quotePrefix="1">
      <alignment horizontal="center" vertical="center" wrapText="1"/>
    </xf>
    <xf numFmtId="3" fontId="9" fillId="32" borderId="54" xfId="0" applyNumberFormat="1" applyFont="1" applyFill="1" applyBorder="1" applyAlignment="1" quotePrefix="1">
      <alignment horizontal="center" vertical="center"/>
    </xf>
    <xf numFmtId="3" fontId="9" fillId="32" borderId="64" xfId="0" applyNumberFormat="1" applyFont="1" applyFill="1" applyBorder="1" applyAlignment="1" quotePrefix="1">
      <alignment horizontal="center" vertical="center"/>
    </xf>
    <xf numFmtId="0" fontId="13" fillId="0" borderId="39" xfId="0" applyNumberFormat="1" applyFont="1" applyBorder="1" applyAlignment="1" quotePrefix="1">
      <alignment horizontal="center" vertical="center" wrapText="1"/>
    </xf>
    <xf numFmtId="0" fontId="13" fillId="0" borderId="17" xfId="0" applyNumberFormat="1" applyFont="1" applyBorder="1" applyAlignment="1" quotePrefix="1">
      <alignment horizontal="center" vertical="center" wrapText="1"/>
    </xf>
    <xf numFmtId="3" fontId="9" fillId="0" borderId="39" xfId="0" applyNumberFormat="1" applyFont="1" applyBorder="1" applyAlignment="1" quotePrefix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/>
    </xf>
    <xf numFmtId="3" fontId="9" fillId="0" borderId="69" xfId="0" applyNumberFormat="1" applyFont="1" applyBorder="1" applyAlignment="1" quotePrefix="1">
      <alignment horizontal="left" vertical="center" wrapText="1"/>
    </xf>
    <xf numFmtId="3" fontId="5" fillId="0" borderId="39" xfId="0" applyNumberFormat="1" applyFont="1" applyBorder="1" applyAlignment="1" quotePrefix="1">
      <alignment horizontal="center"/>
    </xf>
    <xf numFmtId="3" fontId="5" fillId="0" borderId="17" xfId="0" applyNumberFormat="1" applyFont="1" applyBorder="1" applyAlignment="1" quotePrefix="1">
      <alignment horizontal="center"/>
    </xf>
    <xf numFmtId="3" fontId="73" fillId="0" borderId="0" xfId="0" applyNumberFormat="1" applyFont="1" applyAlignment="1" quotePrefix="1">
      <alignment horizontal="center" vertical="center"/>
    </xf>
    <xf numFmtId="3" fontId="73" fillId="0" borderId="0" xfId="0" applyNumberFormat="1" applyFont="1" applyAlignment="1">
      <alignment horizontal="center" vertical="center"/>
    </xf>
    <xf numFmtId="3" fontId="7" fillId="0" borderId="73" xfId="0" applyNumberFormat="1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9" fillId="32" borderId="39" xfId="0" applyNumberFormat="1" applyFont="1" applyFill="1" applyBorder="1" applyAlignment="1" quotePrefix="1">
      <alignment horizontal="left" vertical="center"/>
    </xf>
    <xf numFmtId="3" fontId="9" fillId="32" borderId="17" xfId="0" applyNumberFormat="1" applyFont="1" applyFill="1" applyBorder="1" applyAlignment="1" quotePrefix="1">
      <alignment horizontal="left" vertical="center"/>
    </xf>
    <xf numFmtId="49" fontId="9" fillId="32" borderId="12" xfId="0" applyNumberFormat="1" applyFont="1" applyFill="1" applyBorder="1" applyAlignment="1" quotePrefix="1">
      <alignment horizontal="left" vertical="center"/>
    </xf>
    <xf numFmtId="49" fontId="9" fillId="32" borderId="39" xfId="0" applyNumberFormat="1" applyFont="1" applyFill="1" applyBorder="1" applyAlignment="1" quotePrefix="1">
      <alignment horizontal="left" vertical="center"/>
    </xf>
    <xf numFmtId="49" fontId="9" fillId="32" borderId="17" xfId="0" applyNumberFormat="1" applyFont="1" applyFill="1" applyBorder="1" applyAlignment="1" quotePrefix="1">
      <alignment horizontal="left" vertical="center"/>
    </xf>
    <xf numFmtId="3" fontId="73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38" borderId="0" xfId="0" applyNumberFormat="1" applyFont="1" applyFill="1" applyAlignment="1">
      <alignment horizontal="center" vertical="center"/>
    </xf>
    <xf numFmtId="3" fontId="70" fillId="0" borderId="0" xfId="0" applyNumberFormat="1" applyFont="1" applyAlignment="1" quotePrefix="1">
      <alignment horizontal="left" vertical="center" wrapText="1"/>
    </xf>
    <xf numFmtId="49" fontId="9" fillId="32" borderId="39" xfId="0" applyNumberFormat="1" applyFont="1" applyFill="1" applyBorder="1" applyAlignment="1" quotePrefix="1">
      <alignment horizontal="left" vertical="center" wrapText="1"/>
    </xf>
    <xf numFmtId="49" fontId="9" fillId="32" borderId="17" xfId="0" applyNumberFormat="1" applyFont="1" applyFill="1" applyBorder="1" applyAlignment="1" quotePrefix="1">
      <alignment horizontal="left" vertical="center" wrapText="1"/>
    </xf>
    <xf numFmtId="3" fontId="9" fillId="32" borderId="74" xfId="0" applyNumberFormat="1" applyFont="1" applyFill="1" applyBorder="1" applyAlignment="1" quotePrefix="1">
      <alignment horizontal="center" vertical="center"/>
    </xf>
    <xf numFmtId="3" fontId="9" fillId="32" borderId="28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Alignment="1" quotePrefix="1">
      <alignment horizontal="left" vertical="center" wrapText="1"/>
    </xf>
    <xf numFmtId="3" fontId="9" fillId="0" borderId="12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 horizontal="right" vertical="center"/>
    </xf>
    <xf numFmtId="49" fontId="9" fillId="0" borderId="59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49" fontId="9" fillId="0" borderId="48" xfId="0" applyNumberFormat="1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3" fontId="5" fillId="32" borderId="12" xfId="0" applyNumberFormat="1" applyFont="1" applyFill="1" applyBorder="1" applyAlignment="1" quotePrefix="1">
      <alignment horizontal="center" vertical="center"/>
    </xf>
    <xf numFmtId="0" fontId="9" fillId="32" borderId="48" xfId="0" applyNumberFormat="1" applyFont="1" applyFill="1" applyBorder="1" applyAlignment="1" quotePrefix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49" fontId="9" fillId="32" borderId="39" xfId="0" applyNumberFormat="1" applyFont="1" applyFill="1" applyBorder="1" applyAlignment="1" quotePrefix="1">
      <alignment horizontal="center" vertical="center" wrapText="1"/>
    </xf>
    <xf numFmtId="49" fontId="9" fillId="32" borderId="17" xfId="0" applyNumberFormat="1" applyFont="1" applyFill="1" applyBorder="1" applyAlignment="1" quotePrefix="1">
      <alignment horizontal="center" vertical="center" wrapText="1"/>
    </xf>
    <xf numFmtId="3" fontId="9" fillId="32" borderId="39" xfId="0" applyNumberFormat="1" applyFont="1" applyFill="1" applyBorder="1" applyAlignment="1" quotePrefix="1">
      <alignment horizontal="left" vertical="center" wrapText="1"/>
    </xf>
    <xf numFmtId="3" fontId="9" fillId="32" borderId="17" xfId="0" applyNumberFormat="1" applyFont="1" applyFill="1" applyBorder="1" applyAlignment="1" quotePrefix="1">
      <alignment horizontal="left" vertical="center" wrapText="1"/>
    </xf>
    <xf numFmtId="3" fontId="9" fillId="32" borderId="12" xfId="0" applyNumberFormat="1" applyFont="1" applyFill="1" applyBorder="1" applyAlignment="1" quotePrefix="1">
      <alignment horizontal="center" vertical="center"/>
    </xf>
    <xf numFmtId="3" fontId="6" fillId="39" borderId="0" xfId="0" applyNumberFormat="1" applyFont="1" applyFill="1" applyAlignment="1">
      <alignment horizontal="center"/>
    </xf>
    <xf numFmtId="0" fontId="9" fillId="32" borderId="12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130" zoomScaleSheetLayoutView="130" zoomScalePageLayoutView="0" workbookViewId="0" topLeftCell="A1">
      <selection activeCell="E12" sqref="E12"/>
    </sheetView>
  </sheetViews>
  <sheetFormatPr defaultColWidth="9.140625" defaultRowHeight="12.75"/>
  <cols>
    <col min="1" max="1" width="73.00390625" style="0" customWidth="1"/>
    <col min="2" max="2" width="22.7109375" style="0" customWidth="1"/>
    <col min="3" max="3" width="18.7109375" style="0" customWidth="1"/>
    <col min="4" max="4" width="20.00390625" style="0" customWidth="1"/>
    <col min="5" max="5" width="18.57421875" style="0" customWidth="1"/>
    <col min="6" max="6" width="9.7109375" style="0" customWidth="1"/>
    <col min="7" max="7" width="10.7109375" style="0" customWidth="1"/>
    <col min="8" max="8" width="10.28125" style="0" customWidth="1"/>
  </cols>
  <sheetData>
    <row r="1" spans="1:7" ht="20.25">
      <c r="A1" s="636" t="s">
        <v>118</v>
      </c>
      <c r="B1" s="636"/>
      <c r="C1" s="636"/>
      <c r="D1" s="636"/>
      <c r="E1" s="636"/>
      <c r="F1" s="636"/>
      <c r="G1" s="636"/>
    </row>
    <row r="2" spans="1:7" ht="29.25" customHeight="1">
      <c r="A2" s="637" t="s">
        <v>245</v>
      </c>
      <c r="B2" s="638"/>
      <c r="C2" s="638"/>
      <c r="D2" s="638"/>
      <c r="E2" s="638"/>
      <c r="F2" s="638"/>
      <c r="G2" s="638"/>
    </row>
    <row r="3" spans="1:7" ht="18.75">
      <c r="A3" s="3"/>
      <c r="B3" s="268" t="s">
        <v>205</v>
      </c>
      <c r="D3" s="14"/>
      <c r="E3" s="14"/>
      <c r="F3" s="14"/>
      <c r="G3" s="14"/>
    </row>
    <row r="4" spans="3:9" ht="18.75">
      <c r="C4" s="3"/>
      <c r="D4" s="3"/>
      <c r="E4" s="268"/>
      <c r="F4" s="14"/>
      <c r="G4" s="14"/>
      <c r="H4" s="14"/>
      <c r="I4" s="14"/>
    </row>
    <row r="5" spans="1:9" ht="15.75">
      <c r="A5" s="634" t="s">
        <v>246</v>
      </c>
      <c r="B5" s="634"/>
      <c r="C5" s="634"/>
      <c r="D5" s="634"/>
      <c r="E5" s="634"/>
      <c r="F5" s="14"/>
      <c r="G5" s="14"/>
      <c r="H5" s="14"/>
      <c r="I5" s="14"/>
    </row>
    <row r="6" spans="1:5" ht="12.75">
      <c r="A6" s="344"/>
      <c r="B6" s="344"/>
      <c r="C6" s="344"/>
      <c r="D6" s="344"/>
      <c r="E6" s="344"/>
    </row>
    <row r="7" spans="1:5" ht="14.25" customHeight="1">
      <c r="A7" s="345"/>
      <c r="B7" s="346"/>
      <c r="C7" s="344"/>
      <c r="D7" s="344"/>
      <c r="E7" s="344"/>
    </row>
    <row r="8" spans="1:7" ht="45.75" customHeight="1">
      <c r="A8" s="343"/>
      <c r="B8" s="341" t="s">
        <v>271</v>
      </c>
      <c r="C8" s="342" t="s">
        <v>272</v>
      </c>
      <c r="D8" s="342" t="s">
        <v>273</v>
      </c>
      <c r="E8" s="342" t="s">
        <v>274</v>
      </c>
      <c r="F8" s="342" t="s">
        <v>68</v>
      </c>
      <c r="G8" s="342" t="s">
        <v>68</v>
      </c>
    </row>
    <row r="9" spans="1:7" ht="12.75">
      <c r="A9" s="326">
        <v>1</v>
      </c>
      <c r="B9" s="62">
        <v>2</v>
      </c>
      <c r="C9" s="63">
        <v>3</v>
      </c>
      <c r="D9" s="63">
        <v>4</v>
      </c>
      <c r="E9" s="63">
        <v>5</v>
      </c>
      <c r="F9" s="63" t="s">
        <v>69</v>
      </c>
      <c r="G9" s="63" t="s">
        <v>70</v>
      </c>
    </row>
    <row r="10" spans="1:7" ht="15.75">
      <c r="A10" s="329" t="s">
        <v>216</v>
      </c>
      <c r="B10" s="347">
        <v>683949.01</v>
      </c>
      <c r="C10" s="347">
        <v>1644533.32</v>
      </c>
      <c r="D10" s="347">
        <f>C10</f>
        <v>1644533.32</v>
      </c>
      <c r="E10" s="347">
        <v>795453.96</v>
      </c>
      <c r="F10" s="355">
        <f>E10/B10*100</f>
        <v>116.30310861916446</v>
      </c>
      <c r="G10" s="355">
        <f>E10/D10*100</f>
        <v>48.369586090235</v>
      </c>
    </row>
    <row r="11" spans="1:7" ht="15.75">
      <c r="A11" s="331" t="s">
        <v>219</v>
      </c>
      <c r="B11" s="348">
        <v>171.49</v>
      </c>
      <c r="C11" s="348">
        <v>111.35</v>
      </c>
      <c r="D11" s="347">
        <f>C11</f>
        <v>111.35</v>
      </c>
      <c r="E11" s="348">
        <v>111.35</v>
      </c>
      <c r="F11" s="355">
        <f>E11/B11*100</f>
        <v>64.93089976091899</v>
      </c>
      <c r="G11" s="355">
        <f>E11/D11*100</f>
        <v>100</v>
      </c>
    </row>
    <row r="12" spans="1:7" ht="15.75">
      <c r="A12" s="332" t="s">
        <v>232</v>
      </c>
      <c r="B12" s="349">
        <f>B10+B11</f>
        <v>684120.5</v>
      </c>
      <c r="C12" s="349">
        <f>C10+C11</f>
        <v>1644644.6700000002</v>
      </c>
      <c r="D12" s="349">
        <f>D10+D11</f>
        <v>1644644.6700000002</v>
      </c>
      <c r="E12" s="349">
        <f>E10+E11</f>
        <v>795565.3099999999</v>
      </c>
      <c r="F12" s="356">
        <f aca="true" t="shared" si="0" ref="F12:F20">E12/B12*100</f>
        <v>116.29023103386025</v>
      </c>
      <c r="G12" s="356">
        <f aca="true" t="shared" si="1" ref="G12:G20">E12/D12*100</f>
        <v>48.37308170645759</v>
      </c>
    </row>
    <row r="13" spans="1:7" ht="15.75">
      <c r="A13" s="334" t="s">
        <v>233</v>
      </c>
      <c r="B13" s="350">
        <v>679013.44</v>
      </c>
      <c r="C13" s="350">
        <v>1636874.88</v>
      </c>
      <c r="D13" s="350">
        <f>C13</f>
        <v>1636874.88</v>
      </c>
      <c r="E13" s="350">
        <v>797423.53</v>
      </c>
      <c r="F13" s="355">
        <f t="shared" si="0"/>
        <v>117.43854878630975</v>
      </c>
      <c r="G13" s="355">
        <f t="shared" si="1"/>
        <v>48.71621769893616</v>
      </c>
    </row>
    <row r="14" spans="1:7" ht="15.75">
      <c r="A14" s="336" t="s">
        <v>234</v>
      </c>
      <c r="B14" s="348">
        <v>14964.5</v>
      </c>
      <c r="C14" s="348">
        <v>219687.81</v>
      </c>
      <c r="D14" s="350">
        <f>C14</f>
        <v>219687.81</v>
      </c>
      <c r="E14" s="348">
        <v>113732.25</v>
      </c>
      <c r="F14" s="355">
        <f t="shared" si="0"/>
        <v>760.0136990878412</v>
      </c>
      <c r="G14" s="355">
        <f t="shared" si="1"/>
        <v>51.7699411724301</v>
      </c>
    </row>
    <row r="15" spans="1:7" ht="15.75">
      <c r="A15" s="332" t="s">
        <v>235</v>
      </c>
      <c r="B15" s="349">
        <f>B13+B14</f>
        <v>693977.94</v>
      </c>
      <c r="C15" s="349">
        <f>C13+C14</f>
        <v>1856562.69</v>
      </c>
      <c r="D15" s="349">
        <f>D13+D14</f>
        <v>1856562.69</v>
      </c>
      <c r="E15" s="349">
        <f>E13+E14</f>
        <v>911155.78</v>
      </c>
      <c r="F15" s="356">
        <f t="shared" si="0"/>
        <v>131.29463164203753</v>
      </c>
      <c r="G15" s="356">
        <f t="shared" si="1"/>
        <v>49.07756602606293</v>
      </c>
    </row>
    <row r="16" spans="1:7" ht="15.75">
      <c r="A16" s="337" t="s">
        <v>236</v>
      </c>
      <c r="B16" s="349">
        <f>B12-B15</f>
        <v>-9857.439999999944</v>
      </c>
      <c r="C16" s="349">
        <f>C12-C15</f>
        <v>-211918.0199999998</v>
      </c>
      <c r="D16" s="349">
        <f>D12-D15</f>
        <v>-211918.0199999998</v>
      </c>
      <c r="E16" s="349">
        <f>E12-E15</f>
        <v>-115590.47000000009</v>
      </c>
      <c r="F16" s="356">
        <f t="shared" si="0"/>
        <v>1172.6215934360316</v>
      </c>
      <c r="G16" s="356">
        <f t="shared" si="1"/>
        <v>54.54489901330722</v>
      </c>
    </row>
    <row r="17" spans="1:7" ht="12.75">
      <c r="A17" s="338"/>
      <c r="B17" s="351"/>
      <c r="C17" s="351"/>
      <c r="D17" s="351"/>
      <c r="E17" s="351"/>
      <c r="F17" s="355"/>
      <c r="G17" s="355"/>
    </row>
    <row r="18" spans="1:7" ht="12.75">
      <c r="A18" s="338"/>
      <c r="B18" s="351"/>
      <c r="C18" s="351"/>
      <c r="D18" s="351"/>
      <c r="E18" s="351"/>
      <c r="F18" s="355"/>
      <c r="G18" s="355"/>
    </row>
    <row r="19" spans="1:7" ht="15.75">
      <c r="A19" s="339" t="s">
        <v>237</v>
      </c>
      <c r="B19" s="353">
        <f>B20</f>
        <v>21203.75</v>
      </c>
      <c r="C19" s="353">
        <f>C20</f>
        <v>211918.02</v>
      </c>
      <c r="D19" s="353">
        <f>D20</f>
        <v>211918.02</v>
      </c>
      <c r="E19" s="353">
        <f>E20</f>
        <v>211918.02</v>
      </c>
      <c r="F19" s="357">
        <f t="shared" si="0"/>
        <v>999.4365147674349</v>
      </c>
      <c r="G19" s="357">
        <f t="shared" si="1"/>
        <v>100</v>
      </c>
    </row>
    <row r="20" spans="1:7" ht="15.75">
      <c r="A20" s="328" t="s">
        <v>238</v>
      </c>
      <c r="B20" s="354">
        <v>21203.75</v>
      </c>
      <c r="C20" s="354">
        <v>211918.02</v>
      </c>
      <c r="D20" s="354">
        <v>211918.02</v>
      </c>
      <c r="E20" s="354">
        <v>211918.02</v>
      </c>
      <c r="F20" s="356">
        <f t="shared" si="0"/>
        <v>999.4365147674349</v>
      </c>
      <c r="G20" s="356">
        <f t="shared" si="1"/>
        <v>100</v>
      </c>
    </row>
    <row r="21" spans="1:7" ht="15.75">
      <c r="A21" s="328" t="s">
        <v>239</v>
      </c>
      <c r="B21" s="352"/>
      <c r="C21" s="352"/>
      <c r="D21" s="352"/>
      <c r="E21" s="352"/>
      <c r="F21" s="356"/>
      <c r="G21" s="356"/>
    </row>
    <row r="24" spans="1:8" ht="15.75">
      <c r="A24" s="635" t="s">
        <v>240</v>
      </c>
      <c r="B24" s="635"/>
      <c r="C24" s="635"/>
      <c r="D24" s="635"/>
      <c r="E24" s="635"/>
      <c r="F24" s="635"/>
      <c r="G24" s="635"/>
      <c r="H24" s="635"/>
    </row>
    <row r="25" spans="1:7" ht="42.75">
      <c r="A25" s="330"/>
      <c r="B25" s="341" t="s">
        <v>271</v>
      </c>
      <c r="C25" s="342" t="s">
        <v>272</v>
      </c>
      <c r="D25" s="342" t="s">
        <v>273</v>
      </c>
      <c r="E25" s="342" t="s">
        <v>274</v>
      </c>
      <c r="F25" s="342" t="s">
        <v>68</v>
      </c>
      <c r="G25" s="342" t="s">
        <v>68</v>
      </c>
    </row>
    <row r="26" spans="1:7" ht="12.75">
      <c r="A26" s="330"/>
      <c r="B26" s="62">
        <v>2</v>
      </c>
      <c r="C26" s="63">
        <v>3</v>
      </c>
      <c r="D26" s="63">
        <v>4</v>
      </c>
      <c r="E26" s="63">
        <v>5</v>
      </c>
      <c r="F26" s="63" t="s">
        <v>69</v>
      </c>
      <c r="G26" s="63" t="s">
        <v>70</v>
      </c>
    </row>
    <row r="27" spans="1:7" ht="15.75">
      <c r="A27" s="329" t="s">
        <v>241</v>
      </c>
      <c r="B27" s="335">
        <v>0</v>
      </c>
      <c r="C27" s="335">
        <v>0</v>
      </c>
      <c r="D27" s="335">
        <v>0</v>
      </c>
      <c r="E27" s="335">
        <v>0</v>
      </c>
      <c r="F27" s="338"/>
      <c r="G27" s="338"/>
    </row>
    <row r="28" spans="1:7" ht="15.75">
      <c r="A28" s="329" t="s">
        <v>242</v>
      </c>
      <c r="B28" s="335">
        <v>0</v>
      </c>
      <c r="C28" s="335">
        <v>0</v>
      </c>
      <c r="D28" s="335">
        <v>0</v>
      </c>
      <c r="E28" s="335">
        <v>0</v>
      </c>
      <c r="F28" s="338"/>
      <c r="G28" s="338"/>
    </row>
    <row r="29" spans="1:7" ht="15.75">
      <c r="A29" s="337" t="s">
        <v>243</v>
      </c>
      <c r="B29" s="333">
        <v>0</v>
      </c>
      <c r="C29" s="333">
        <v>0</v>
      </c>
      <c r="D29" s="333">
        <v>0</v>
      </c>
      <c r="E29" s="333">
        <v>0</v>
      </c>
      <c r="F29" s="340"/>
      <c r="G29" s="340"/>
    </row>
    <row r="30" spans="1:7" ht="15.75">
      <c r="A30" s="327" t="s">
        <v>244</v>
      </c>
      <c r="B30" s="335">
        <v>0</v>
      </c>
      <c r="C30" s="335">
        <v>0</v>
      </c>
      <c r="D30" s="335">
        <v>0</v>
      </c>
      <c r="E30" s="335">
        <v>0</v>
      </c>
      <c r="F30" s="338"/>
      <c r="G30" s="338"/>
    </row>
  </sheetData>
  <sheetProtection/>
  <mergeCells count="4">
    <mergeCell ref="A5:E5"/>
    <mergeCell ref="A24:H24"/>
    <mergeCell ref="A1:G1"/>
    <mergeCell ref="A2:G2"/>
  </mergeCells>
  <printOptions/>
  <pageMargins left="0.7" right="0.7" top="0.75" bottom="0.75" header="0.3" footer="0.3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view="pageBreakPreview" zoomScale="93" zoomScaleNormal="85" zoomScaleSheetLayoutView="93" zoomScalePageLayoutView="0" workbookViewId="0" topLeftCell="A91">
      <selection activeCell="A98" sqref="A98:B100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4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636" t="s">
        <v>118</v>
      </c>
      <c r="B1" s="636"/>
      <c r="C1" s="636"/>
      <c r="D1" s="636"/>
      <c r="E1" s="636"/>
      <c r="F1" s="636"/>
      <c r="G1" s="636"/>
      <c r="H1" s="2"/>
      <c r="I1" s="2"/>
      <c r="J1" s="2"/>
    </row>
    <row r="2" spans="1:10" ht="15">
      <c r="A2" s="637" t="s">
        <v>245</v>
      </c>
      <c r="B2" s="638"/>
      <c r="C2" s="638"/>
      <c r="D2" s="638"/>
      <c r="E2" s="638"/>
      <c r="F2" s="638"/>
      <c r="G2" s="638"/>
      <c r="H2" s="2"/>
      <c r="I2" s="2"/>
      <c r="J2" s="2"/>
    </row>
    <row r="3" spans="1:10" ht="20.25">
      <c r="A3" s="637" t="s">
        <v>114</v>
      </c>
      <c r="B3" s="638"/>
      <c r="C3" s="638"/>
      <c r="D3" s="638"/>
      <c r="E3" s="638"/>
      <c r="F3" s="638"/>
      <c r="G3" s="638"/>
      <c r="H3" s="263"/>
      <c r="I3" s="2"/>
      <c r="J3" s="2"/>
    </row>
    <row r="4" ht="18.75">
      <c r="C4" s="268" t="s">
        <v>205</v>
      </c>
    </row>
    <row r="5" spans="1:7" ht="20.25">
      <c r="A5" s="650" t="s">
        <v>28</v>
      </c>
      <c r="B5" s="650"/>
      <c r="C5" s="650"/>
      <c r="D5" s="650"/>
      <c r="E5" s="650"/>
      <c r="F5" s="650"/>
      <c r="G5" s="650"/>
    </row>
    <row r="6" spans="1:7" s="5" customFormat="1" ht="15">
      <c r="A6" s="4"/>
      <c r="D6" s="6"/>
      <c r="E6" s="6"/>
      <c r="F6" s="6"/>
      <c r="G6" s="6"/>
    </row>
    <row r="7" spans="1:8" ht="15.75" customHeight="1">
      <c r="A7" s="645" t="s">
        <v>29</v>
      </c>
      <c r="B7" s="647" t="s">
        <v>3</v>
      </c>
      <c r="C7" s="647" t="s">
        <v>271</v>
      </c>
      <c r="D7" s="641" t="s">
        <v>272</v>
      </c>
      <c r="E7" s="641" t="s">
        <v>273</v>
      </c>
      <c r="F7" s="641" t="s">
        <v>274</v>
      </c>
      <c r="G7" s="641" t="s">
        <v>68</v>
      </c>
      <c r="H7" s="641" t="s">
        <v>68</v>
      </c>
    </row>
    <row r="8" spans="1:8" ht="31.5" customHeight="1">
      <c r="A8" s="646"/>
      <c r="B8" s="648"/>
      <c r="C8" s="648"/>
      <c r="D8" s="642"/>
      <c r="E8" s="642"/>
      <c r="F8" s="642"/>
      <c r="G8" s="642"/>
      <c r="H8" s="642"/>
    </row>
    <row r="9" spans="1:8" s="64" customFormat="1" ht="12">
      <c r="A9" s="649">
        <v>1</v>
      </c>
      <c r="B9" s="649"/>
      <c r="C9" s="62">
        <v>2</v>
      </c>
      <c r="D9" s="63">
        <v>3</v>
      </c>
      <c r="E9" s="63">
        <v>4</v>
      </c>
      <c r="F9" s="63">
        <v>5</v>
      </c>
      <c r="G9" s="63" t="s">
        <v>69</v>
      </c>
      <c r="H9" s="63" t="s">
        <v>70</v>
      </c>
    </row>
    <row r="10" spans="1:8" s="64" customFormat="1" ht="27" customHeight="1">
      <c r="A10" s="283">
        <v>6</v>
      </c>
      <c r="B10" s="284" t="s">
        <v>216</v>
      </c>
      <c r="C10" s="361">
        <f>C11+C15+C20+C23+C27</f>
        <v>683949.01</v>
      </c>
      <c r="D10" s="361">
        <f>D11+D15+D20+D23+D27</f>
        <v>1644533.32</v>
      </c>
      <c r="E10" s="361">
        <f>E11+E15+E20+E23+E27</f>
        <v>1644533.32</v>
      </c>
      <c r="F10" s="361">
        <f>F11+F15+F20+F23+F27</f>
        <v>795453.9600000001</v>
      </c>
      <c r="G10" s="305">
        <f>F10/C10*100</f>
        <v>116.30310861916446</v>
      </c>
      <c r="H10" s="285">
        <f>F10/E10*100</f>
        <v>48.36958609023501</v>
      </c>
    </row>
    <row r="11" spans="1:8" ht="30">
      <c r="A11" s="124">
        <v>67</v>
      </c>
      <c r="B11" s="125" t="s">
        <v>36</v>
      </c>
      <c r="C11" s="362">
        <f>C12</f>
        <v>49409.3</v>
      </c>
      <c r="D11" s="362">
        <f>D12</f>
        <v>135182.64</v>
      </c>
      <c r="E11" s="362">
        <f>E12</f>
        <v>135182.64</v>
      </c>
      <c r="F11" s="362">
        <f>F12</f>
        <v>67345.78</v>
      </c>
      <c r="G11" s="109">
        <f>F11/C11*100</f>
        <v>136.3018298174635</v>
      </c>
      <c r="H11" s="129">
        <f>F11/E11*100</f>
        <v>49.81836425150448</v>
      </c>
    </row>
    <row r="12" spans="1:8" ht="30">
      <c r="A12" s="297">
        <v>671</v>
      </c>
      <c r="B12" s="212" t="s">
        <v>215</v>
      </c>
      <c r="C12" s="363">
        <f>C13+C14</f>
        <v>49409.3</v>
      </c>
      <c r="D12" s="363">
        <v>135182.64</v>
      </c>
      <c r="E12" s="363">
        <v>135182.64</v>
      </c>
      <c r="F12" s="363">
        <f>F13+F14</f>
        <v>67345.78</v>
      </c>
      <c r="G12" s="113">
        <f>F12/C12*100</f>
        <v>136.3018298174635</v>
      </c>
      <c r="H12" s="130">
        <f>F12/E12*100</f>
        <v>49.81836425150448</v>
      </c>
    </row>
    <row r="13" spans="1:8" ht="30">
      <c r="A13" s="106">
        <v>6711</v>
      </c>
      <c r="B13" s="21" t="s">
        <v>37</v>
      </c>
      <c r="C13" s="364">
        <v>49409.3</v>
      </c>
      <c r="D13" s="365"/>
      <c r="E13" s="365"/>
      <c r="F13" s="365">
        <v>67345.78</v>
      </c>
      <c r="G13" s="277">
        <f>F13/C13*100</f>
        <v>136.3018298174635</v>
      </c>
      <c r="H13" s="278" t="e">
        <f>F13/E13*100</f>
        <v>#DIV/0!</v>
      </c>
    </row>
    <row r="14" spans="1:10" ht="30">
      <c r="A14" s="106">
        <v>6712</v>
      </c>
      <c r="B14" s="21" t="s">
        <v>38</v>
      </c>
      <c r="C14" s="364"/>
      <c r="D14" s="365"/>
      <c r="E14" s="365"/>
      <c r="F14" s="365"/>
      <c r="G14" s="277" t="e">
        <f>F14/C14*100</f>
        <v>#DIV/0!</v>
      </c>
      <c r="H14" s="278" t="e">
        <f>F14/E14*100</f>
        <v>#DIV/0!</v>
      </c>
      <c r="I14" s="1"/>
      <c r="J14" s="9"/>
    </row>
    <row r="15" spans="1:8" ht="30">
      <c r="A15" s="126">
        <v>66</v>
      </c>
      <c r="B15" s="127" t="s">
        <v>42</v>
      </c>
      <c r="C15" s="366">
        <f>C16+C18</f>
        <v>3871.44</v>
      </c>
      <c r="D15" s="366">
        <f>D16+D18</f>
        <v>10258.86</v>
      </c>
      <c r="E15" s="366">
        <f>E16+E18</f>
        <v>10258.86</v>
      </c>
      <c r="F15" s="366">
        <f>F16+F18</f>
        <v>4213.21</v>
      </c>
      <c r="G15" s="109">
        <f aca="true" t="shared" si="0" ref="G15:G38">F15/C15*100</f>
        <v>108.82798131961233</v>
      </c>
      <c r="H15" s="129">
        <f aca="true" t="shared" si="1" ref="H15:H38">F15/E15*100</f>
        <v>41.068988172175075</v>
      </c>
    </row>
    <row r="16" spans="1:8" ht="30">
      <c r="A16" s="279">
        <v>661</v>
      </c>
      <c r="B16" s="212" t="s">
        <v>41</v>
      </c>
      <c r="C16" s="367">
        <f>C17</f>
        <v>3871.44</v>
      </c>
      <c r="D16" s="368">
        <v>10258.86</v>
      </c>
      <c r="E16" s="368">
        <v>10258.86</v>
      </c>
      <c r="F16" s="368">
        <f>F17</f>
        <v>4213.21</v>
      </c>
      <c r="G16" s="113">
        <f t="shared" si="0"/>
        <v>108.82798131961233</v>
      </c>
      <c r="H16" s="130">
        <f t="shared" si="1"/>
        <v>41.068988172175075</v>
      </c>
    </row>
    <row r="17" spans="1:8" ht="15">
      <c r="A17" s="106">
        <v>6615</v>
      </c>
      <c r="B17" s="21" t="s">
        <v>144</v>
      </c>
      <c r="C17" s="364">
        <v>3871.44</v>
      </c>
      <c r="D17" s="364"/>
      <c r="E17" s="364"/>
      <c r="F17" s="364">
        <v>4213.21</v>
      </c>
      <c r="G17" s="301">
        <f t="shared" si="0"/>
        <v>108.82798131961233</v>
      </c>
      <c r="H17" s="302" t="e">
        <f t="shared" si="1"/>
        <v>#DIV/0!</v>
      </c>
    </row>
    <row r="18" spans="1:8" ht="15">
      <c r="A18" s="279">
        <v>663</v>
      </c>
      <c r="B18" s="212" t="s">
        <v>119</v>
      </c>
      <c r="C18" s="367">
        <f>C19</f>
        <v>0</v>
      </c>
      <c r="D18" s="367">
        <f>D19</f>
        <v>0</v>
      </c>
      <c r="E18" s="367">
        <f>E19</f>
        <v>0</v>
      </c>
      <c r="F18" s="367">
        <f>F19</f>
        <v>0</v>
      </c>
      <c r="G18" s="113" t="e">
        <f t="shared" si="0"/>
        <v>#DIV/0!</v>
      </c>
      <c r="H18" s="130" t="e">
        <f t="shared" si="1"/>
        <v>#DIV/0!</v>
      </c>
    </row>
    <row r="19" spans="1:8" ht="15">
      <c r="A19" s="106">
        <v>6631</v>
      </c>
      <c r="B19" s="21" t="s">
        <v>182</v>
      </c>
      <c r="C19" s="364"/>
      <c r="D19" s="365"/>
      <c r="E19" s="365">
        <v>0</v>
      </c>
      <c r="F19" s="365">
        <v>0</v>
      </c>
      <c r="G19" s="301" t="e">
        <f t="shared" si="0"/>
        <v>#DIV/0!</v>
      </c>
      <c r="H19" s="302" t="e">
        <f t="shared" si="1"/>
        <v>#DIV/0!</v>
      </c>
    </row>
    <row r="20" spans="1:8" ht="45">
      <c r="A20" s="291">
        <v>65</v>
      </c>
      <c r="B20" s="152" t="s">
        <v>217</v>
      </c>
      <c r="C20" s="369">
        <f>C21</f>
        <v>48081.78</v>
      </c>
      <c r="D20" s="369">
        <f>E20</f>
        <v>86846.2</v>
      </c>
      <c r="E20" s="369">
        <f>E21</f>
        <v>86846.2</v>
      </c>
      <c r="F20" s="369">
        <f>F21</f>
        <v>47064.2</v>
      </c>
      <c r="G20" s="306">
        <f t="shared" si="0"/>
        <v>97.88364740240482</v>
      </c>
      <c r="H20" s="314">
        <f t="shared" si="1"/>
        <v>54.19258413148762</v>
      </c>
    </row>
    <row r="21" spans="1:17" s="15" customFormat="1" ht="15">
      <c r="A21" s="298">
        <v>652</v>
      </c>
      <c r="B21" s="296" t="s">
        <v>46</v>
      </c>
      <c r="C21" s="370">
        <f>C22</f>
        <v>48081.78</v>
      </c>
      <c r="D21" s="370">
        <v>86846.2</v>
      </c>
      <c r="E21" s="370">
        <v>86846.2</v>
      </c>
      <c r="F21" s="370">
        <f>F22</f>
        <v>47064.2</v>
      </c>
      <c r="G21" s="312">
        <f t="shared" si="0"/>
        <v>97.88364740240482</v>
      </c>
      <c r="H21" s="313">
        <f t="shared" si="1"/>
        <v>54.19258413148762</v>
      </c>
      <c r="I21" s="77"/>
      <c r="J21" s="77"/>
      <c r="K21" s="77"/>
      <c r="L21" s="77"/>
      <c r="M21" s="58"/>
      <c r="N21" s="59"/>
      <c r="O21" s="59"/>
      <c r="P21" s="16"/>
      <c r="Q21" s="16"/>
    </row>
    <row r="22" spans="1:17" s="19" customFormat="1" ht="15">
      <c r="A22" s="299">
        <v>6526</v>
      </c>
      <c r="B22" s="300" t="s">
        <v>218</v>
      </c>
      <c r="C22" s="364">
        <v>48081.78</v>
      </c>
      <c r="D22" s="365"/>
      <c r="E22" s="365"/>
      <c r="F22" s="365">
        <v>47064.2</v>
      </c>
      <c r="G22" s="52">
        <f t="shared" si="0"/>
        <v>97.88364740240482</v>
      </c>
      <c r="H22" s="302" t="e">
        <f t="shared" si="1"/>
        <v>#DIV/0!</v>
      </c>
      <c r="I22" s="12"/>
      <c r="J22" s="12"/>
      <c r="K22" s="12"/>
      <c r="L22" s="12"/>
      <c r="M22" s="17"/>
      <c r="N22" s="17"/>
      <c r="O22" s="12"/>
      <c r="P22" s="18"/>
      <c r="Q22" s="18"/>
    </row>
    <row r="23" spans="1:8" ht="30">
      <c r="A23" s="126">
        <v>63</v>
      </c>
      <c r="B23" s="127" t="s">
        <v>34</v>
      </c>
      <c r="C23" s="366">
        <f>C24</f>
        <v>582581.1</v>
      </c>
      <c r="D23" s="366">
        <f>D24</f>
        <v>1412185.62</v>
      </c>
      <c r="E23" s="366">
        <f>E24</f>
        <v>1412185.62</v>
      </c>
      <c r="F23" s="366">
        <f>F24</f>
        <v>676794.12</v>
      </c>
      <c r="G23" s="109">
        <f t="shared" si="0"/>
        <v>116.17165747395512</v>
      </c>
      <c r="H23" s="129">
        <f t="shared" si="1"/>
        <v>47.925294693200456</v>
      </c>
    </row>
    <row r="24" spans="1:8" ht="27.75" customHeight="1">
      <c r="A24" s="279">
        <v>636</v>
      </c>
      <c r="B24" s="289" t="s">
        <v>49</v>
      </c>
      <c r="C24" s="367">
        <f>C25+C26</f>
        <v>582581.1</v>
      </c>
      <c r="D24" s="367">
        <v>1412185.62</v>
      </c>
      <c r="E24" s="367">
        <v>1412185.62</v>
      </c>
      <c r="F24" s="367">
        <f>F25+F26</f>
        <v>676794.12</v>
      </c>
      <c r="G24" s="113">
        <f t="shared" si="0"/>
        <v>116.17165747395512</v>
      </c>
      <c r="H24" s="130">
        <f t="shared" si="1"/>
        <v>47.925294693200456</v>
      </c>
    </row>
    <row r="25" spans="1:8" ht="30">
      <c r="A25" s="106">
        <v>6361</v>
      </c>
      <c r="B25" s="53" t="s">
        <v>223</v>
      </c>
      <c r="C25" s="364">
        <v>582581.1</v>
      </c>
      <c r="D25" s="371"/>
      <c r="E25" s="371"/>
      <c r="F25" s="371">
        <v>676794.12</v>
      </c>
      <c r="G25" s="52">
        <f t="shared" si="0"/>
        <v>116.17165747395512</v>
      </c>
      <c r="H25" s="302" t="e">
        <f t="shared" si="1"/>
        <v>#DIV/0!</v>
      </c>
    </row>
    <row r="26" spans="1:8" ht="30">
      <c r="A26" s="157">
        <v>6362</v>
      </c>
      <c r="B26" s="53" t="s">
        <v>224</v>
      </c>
      <c r="C26" s="364"/>
      <c r="D26" s="365"/>
      <c r="E26" s="365"/>
      <c r="F26" s="365"/>
      <c r="G26" s="52" t="e">
        <f t="shared" si="0"/>
        <v>#DIV/0!</v>
      </c>
      <c r="H26" s="302" t="e">
        <f t="shared" si="1"/>
        <v>#DIV/0!</v>
      </c>
    </row>
    <row r="27" spans="1:8" ht="15">
      <c r="A27" s="156">
        <v>64</v>
      </c>
      <c r="B27" s="152" t="s">
        <v>172</v>
      </c>
      <c r="C27" s="369">
        <f>C28</f>
        <v>5.39</v>
      </c>
      <c r="D27" s="369">
        <f>D28</f>
        <v>60</v>
      </c>
      <c r="E27" s="369">
        <f>E28</f>
        <v>60</v>
      </c>
      <c r="F27" s="369">
        <f>F28</f>
        <v>36.65</v>
      </c>
      <c r="G27" s="109">
        <f t="shared" si="0"/>
        <v>679.9628942486086</v>
      </c>
      <c r="H27" s="129">
        <f t="shared" si="1"/>
        <v>61.083333333333336</v>
      </c>
    </row>
    <row r="28" spans="1:8" ht="15">
      <c r="A28" s="279">
        <v>641</v>
      </c>
      <c r="B28" s="212" t="s">
        <v>173</v>
      </c>
      <c r="C28" s="367">
        <f>C29</f>
        <v>5.39</v>
      </c>
      <c r="D28" s="367">
        <v>60</v>
      </c>
      <c r="E28" s="367">
        <v>60</v>
      </c>
      <c r="F28" s="367">
        <f>F29</f>
        <v>36.65</v>
      </c>
      <c r="G28" s="114">
        <f t="shared" si="0"/>
        <v>679.9628942486086</v>
      </c>
      <c r="H28" s="130">
        <f t="shared" si="1"/>
        <v>61.083333333333336</v>
      </c>
    </row>
    <row r="29" spans="1:8" ht="30">
      <c r="A29" s="282">
        <v>6413</v>
      </c>
      <c r="B29" s="53" t="s">
        <v>225</v>
      </c>
      <c r="C29" s="372">
        <v>5.39</v>
      </c>
      <c r="D29" s="371"/>
      <c r="E29" s="371"/>
      <c r="F29" s="371">
        <v>36.65</v>
      </c>
      <c r="G29" s="303">
        <f t="shared" si="0"/>
        <v>679.9628942486086</v>
      </c>
      <c r="H29" s="258" t="e">
        <f t="shared" si="1"/>
        <v>#DIV/0!</v>
      </c>
    </row>
    <row r="30" spans="1:8" ht="31.5">
      <c r="A30" s="286">
        <v>7</v>
      </c>
      <c r="B30" s="287" t="s">
        <v>219</v>
      </c>
      <c r="C30" s="373">
        <f>C31+C34</f>
        <v>171.49</v>
      </c>
      <c r="D30" s="373">
        <f>D31+D34</f>
        <v>111.35</v>
      </c>
      <c r="E30" s="373">
        <f>E31+E34</f>
        <v>111.35</v>
      </c>
      <c r="F30" s="373">
        <f>F31+F34</f>
        <v>111.35</v>
      </c>
      <c r="G30" s="285">
        <f t="shared" si="0"/>
        <v>64.93089976091899</v>
      </c>
      <c r="H30" s="285">
        <f t="shared" si="1"/>
        <v>100</v>
      </c>
    </row>
    <row r="31" spans="1:8" ht="30">
      <c r="A31" s="292">
        <v>71</v>
      </c>
      <c r="B31" s="293" t="s">
        <v>220</v>
      </c>
      <c r="C31" s="374">
        <f>C32</f>
        <v>0</v>
      </c>
      <c r="D31" s="374">
        <f aca="true" t="shared" si="2" ref="D31:F32">D32</f>
        <v>0</v>
      </c>
      <c r="E31" s="374">
        <f t="shared" si="2"/>
        <v>0</v>
      </c>
      <c r="F31" s="374">
        <f t="shared" si="2"/>
        <v>0</v>
      </c>
      <c r="G31" s="109" t="e">
        <f t="shared" si="0"/>
        <v>#DIV/0!</v>
      </c>
      <c r="H31" s="129" t="e">
        <f t="shared" si="1"/>
        <v>#DIV/0!</v>
      </c>
    </row>
    <row r="32" spans="1:8" ht="30">
      <c r="A32" s="295">
        <v>711</v>
      </c>
      <c r="B32" s="296" t="s">
        <v>221</v>
      </c>
      <c r="C32" s="375">
        <f>C33</f>
        <v>0</v>
      </c>
      <c r="D32" s="375">
        <f t="shared" si="2"/>
        <v>0</v>
      </c>
      <c r="E32" s="375">
        <f t="shared" si="2"/>
        <v>0</v>
      </c>
      <c r="F32" s="375">
        <f t="shared" si="2"/>
        <v>0</v>
      </c>
      <c r="G32" s="114" t="e">
        <f t="shared" si="0"/>
        <v>#DIV/0!</v>
      </c>
      <c r="H32" s="130" t="e">
        <f t="shared" si="1"/>
        <v>#DIV/0!</v>
      </c>
    </row>
    <row r="33" spans="1:8" ht="15">
      <c r="A33" s="280">
        <v>7111</v>
      </c>
      <c r="B33" s="270" t="s">
        <v>206</v>
      </c>
      <c r="C33" s="376"/>
      <c r="D33" s="376"/>
      <c r="E33" s="376"/>
      <c r="F33" s="376"/>
      <c r="G33" s="221" t="e">
        <f t="shared" si="0"/>
        <v>#DIV/0!</v>
      </c>
      <c r="H33" s="302" t="e">
        <f t="shared" si="1"/>
        <v>#DIV/0!</v>
      </c>
    </row>
    <row r="34" spans="1:8" ht="30">
      <c r="A34" s="294">
        <v>72</v>
      </c>
      <c r="B34" s="152" t="s">
        <v>186</v>
      </c>
      <c r="C34" s="377">
        <f>C35</f>
        <v>171.49</v>
      </c>
      <c r="D34" s="377">
        <f>D35</f>
        <v>111.35</v>
      </c>
      <c r="E34" s="377">
        <f>E35</f>
        <v>111.35</v>
      </c>
      <c r="F34" s="377">
        <f>F35</f>
        <v>111.35</v>
      </c>
      <c r="G34" s="110">
        <f t="shared" si="0"/>
        <v>64.93089976091899</v>
      </c>
      <c r="H34" s="129">
        <f t="shared" si="1"/>
        <v>100</v>
      </c>
    </row>
    <row r="35" spans="1:8" ht="15">
      <c r="A35" s="290">
        <v>721</v>
      </c>
      <c r="B35" s="212" t="s">
        <v>222</v>
      </c>
      <c r="C35" s="367">
        <f>C36+C37</f>
        <v>171.49</v>
      </c>
      <c r="D35" s="367">
        <v>111.35</v>
      </c>
      <c r="E35" s="367">
        <v>111.35</v>
      </c>
      <c r="F35" s="367">
        <f>F36+F37</f>
        <v>111.35</v>
      </c>
      <c r="G35" s="114">
        <f t="shared" si="0"/>
        <v>64.93089976091899</v>
      </c>
      <c r="H35" s="130">
        <f t="shared" si="1"/>
        <v>100</v>
      </c>
    </row>
    <row r="36" spans="1:8" ht="15">
      <c r="A36" s="281">
        <v>7211</v>
      </c>
      <c r="B36" s="21" t="s">
        <v>178</v>
      </c>
      <c r="C36" s="364">
        <v>171.49</v>
      </c>
      <c r="D36" s="365"/>
      <c r="E36" s="365"/>
      <c r="F36" s="365">
        <v>111.35</v>
      </c>
      <c r="G36" s="221">
        <f t="shared" si="0"/>
        <v>64.93089976091899</v>
      </c>
      <c r="H36" s="302" t="e">
        <f t="shared" si="1"/>
        <v>#DIV/0!</v>
      </c>
    </row>
    <row r="37" spans="1:8" ht="15">
      <c r="A37" s="282">
        <v>7212</v>
      </c>
      <c r="B37" s="53" t="s">
        <v>179</v>
      </c>
      <c r="C37" s="372"/>
      <c r="D37" s="371"/>
      <c r="E37" s="371"/>
      <c r="F37" s="371"/>
      <c r="G37" s="303" t="e">
        <f t="shared" si="0"/>
        <v>#DIV/0!</v>
      </c>
      <c r="H37" s="258" t="e">
        <f t="shared" si="1"/>
        <v>#DIV/0!</v>
      </c>
    </row>
    <row r="38" spans="1:8" s="51" customFormat="1" ht="19.5">
      <c r="A38" s="643" t="s">
        <v>109</v>
      </c>
      <c r="B38" s="643"/>
      <c r="C38" s="378">
        <f>C30+C10</f>
        <v>684120.5</v>
      </c>
      <c r="D38" s="378">
        <f>D30+D10</f>
        <v>1644644.6700000002</v>
      </c>
      <c r="E38" s="378">
        <f>E30+E10</f>
        <v>1644644.6700000002</v>
      </c>
      <c r="F38" s="378">
        <f>F30+F10</f>
        <v>795565.31</v>
      </c>
      <c r="G38" s="304">
        <f t="shared" si="0"/>
        <v>116.29023103386027</v>
      </c>
      <c r="H38" s="304">
        <f t="shared" si="1"/>
        <v>48.3730817064576</v>
      </c>
    </row>
    <row r="39" spans="1:8" ht="15">
      <c r="A39" s="11"/>
      <c r="B39" s="11"/>
      <c r="C39" s="79"/>
      <c r="D39" s="79"/>
      <c r="E39" s="79"/>
      <c r="F39" s="79"/>
      <c r="G39" s="12"/>
      <c r="H39" s="12"/>
    </row>
    <row r="40" ht="14.25" customHeight="1"/>
    <row r="41" spans="1:8" s="85" customFormat="1" ht="28.5" customHeight="1">
      <c r="A41" s="650" t="s">
        <v>27</v>
      </c>
      <c r="B41" s="650"/>
      <c r="C41" s="650"/>
      <c r="D41" s="650"/>
      <c r="E41" s="650"/>
      <c r="F41" s="650"/>
      <c r="G41" s="650"/>
      <c r="H41" s="82"/>
    </row>
    <row r="42" spans="1:8" s="85" customFormat="1" ht="15" customHeight="1">
      <c r="A42" s="645" t="s">
        <v>71</v>
      </c>
      <c r="B42" s="647" t="s">
        <v>3</v>
      </c>
      <c r="C42" s="647" t="s">
        <v>271</v>
      </c>
      <c r="D42" s="641" t="s">
        <v>272</v>
      </c>
      <c r="E42" s="641" t="s">
        <v>273</v>
      </c>
      <c r="F42" s="641" t="s">
        <v>274</v>
      </c>
      <c r="G42" s="641" t="s">
        <v>68</v>
      </c>
      <c r="H42" s="641" t="s">
        <v>68</v>
      </c>
    </row>
    <row r="43" spans="1:8" s="85" customFormat="1" ht="33.75" customHeight="1">
      <c r="A43" s="646"/>
      <c r="B43" s="648"/>
      <c r="C43" s="648"/>
      <c r="D43" s="642"/>
      <c r="E43" s="642"/>
      <c r="F43" s="642"/>
      <c r="G43" s="642"/>
      <c r="H43" s="642"/>
    </row>
    <row r="44" spans="1:8" s="85" customFormat="1" ht="15" customHeight="1">
      <c r="A44" s="644">
        <v>1</v>
      </c>
      <c r="B44" s="644"/>
      <c r="C44" s="83">
        <v>2</v>
      </c>
      <c r="D44" s="84">
        <v>3</v>
      </c>
      <c r="E44" s="84">
        <v>4</v>
      </c>
      <c r="F44" s="84">
        <v>5</v>
      </c>
      <c r="G44" s="84" t="s">
        <v>69</v>
      </c>
      <c r="H44" s="84" t="s">
        <v>70</v>
      </c>
    </row>
    <row r="45" spans="1:8" s="85" customFormat="1" ht="28.5" customHeight="1">
      <c r="A45" s="283">
        <v>3</v>
      </c>
      <c r="B45" s="284" t="s">
        <v>226</v>
      </c>
      <c r="C45" s="361">
        <f>C46+C56+C89+C93</f>
        <v>679013.4400000002</v>
      </c>
      <c r="D45" s="361">
        <f>D46+D56+D89+D93</f>
        <v>1636874.8800000001</v>
      </c>
      <c r="E45" s="361">
        <f>E46+E56+E89+E93</f>
        <v>1636874.8800000001</v>
      </c>
      <c r="F45" s="361">
        <f>F46+F56+F89+F93+F98</f>
        <v>797423.53</v>
      </c>
      <c r="G45" s="285">
        <f aca="true" t="shared" si="3" ref="G45:G86">F45/C45*100</f>
        <v>117.43854878630971</v>
      </c>
      <c r="H45" s="285">
        <f aca="true" t="shared" si="4" ref="H45:H116">F45/E45*100</f>
        <v>48.716217698936156</v>
      </c>
    </row>
    <row r="46" spans="1:8" s="87" customFormat="1" ht="15" customHeight="1">
      <c r="A46" s="120">
        <v>31</v>
      </c>
      <c r="B46" s="121" t="s">
        <v>7</v>
      </c>
      <c r="C46" s="379">
        <f>SUM(C47,C51,C53)</f>
        <v>573483.55</v>
      </c>
      <c r="D46" s="379">
        <f>SUM(D47,D51,D53)</f>
        <v>1269774.5000000002</v>
      </c>
      <c r="E46" s="379">
        <f>SUM(E47,E51,E53)</f>
        <v>1269774.5000000002</v>
      </c>
      <c r="F46" s="379">
        <f>SUM(F47,F51,F53)</f>
        <v>632677.26</v>
      </c>
      <c r="G46" s="109">
        <f t="shared" si="3"/>
        <v>110.321779935972</v>
      </c>
      <c r="H46" s="129">
        <f t="shared" si="4"/>
        <v>49.8259541359509</v>
      </c>
    </row>
    <row r="47" spans="1:8" s="87" customFormat="1" ht="15" customHeight="1">
      <c r="A47" s="117">
        <v>311</v>
      </c>
      <c r="B47" s="118" t="s">
        <v>8</v>
      </c>
      <c r="C47" s="380">
        <f>SUM(C48,C49,C50)</f>
        <v>473860.47000000003</v>
      </c>
      <c r="D47" s="380">
        <v>1035429.31</v>
      </c>
      <c r="E47" s="380">
        <v>1035429.31</v>
      </c>
      <c r="F47" s="380">
        <f>SUM(F48,F49,F50)</f>
        <v>524031.17</v>
      </c>
      <c r="G47" s="113">
        <f t="shared" si="3"/>
        <v>110.58765252142682</v>
      </c>
      <c r="H47" s="130">
        <f t="shared" si="4"/>
        <v>50.610038265190695</v>
      </c>
    </row>
    <row r="48" spans="1:8" s="85" customFormat="1" ht="15" customHeight="1">
      <c r="A48" s="88">
        <v>3111</v>
      </c>
      <c r="B48" s="61" t="s">
        <v>74</v>
      </c>
      <c r="C48" s="381">
        <v>462389.59</v>
      </c>
      <c r="D48" s="381"/>
      <c r="E48" s="381"/>
      <c r="F48" s="381">
        <v>508203.87</v>
      </c>
      <c r="G48" s="52">
        <f t="shared" si="3"/>
        <v>109.90815558801832</v>
      </c>
      <c r="H48" s="54" t="e">
        <f t="shared" si="4"/>
        <v>#DIV/0!</v>
      </c>
    </row>
    <row r="49" spans="1:8" s="85" customFormat="1" ht="15" customHeight="1">
      <c r="A49" s="88">
        <v>3113</v>
      </c>
      <c r="B49" s="61" t="s">
        <v>176</v>
      </c>
      <c r="C49" s="381">
        <v>9190.26</v>
      </c>
      <c r="D49" s="381"/>
      <c r="E49" s="381"/>
      <c r="F49" s="381">
        <v>11993.7</v>
      </c>
      <c r="G49" s="52">
        <f t="shared" si="3"/>
        <v>130.50446886159915</v>
      </c>
      <c r="H49" s="54" t="e">
        <f t="shared" si="4"/>
        <v>#DIV/0!</v>
      </c>
    </row>
    <row r="50" spans="1:8" s="85" customFormat="1" ht="15" customHeight="1">
      <c r="A50" s="88">
        <v>3114</v>
      </c>
      <c r="B50" s="61" t="s">
        <v>177</v>
      </c>
      <c r="C50" s="381">
        <v>2280.62</v>
      </c>
      <c r="D50" s="381"/>
      <c r="E50" s="381"/>
      <c r="F50" s="381">
        <v>3833.6</v>
      </c>
      <c r="G50" s="52">
        <f t="shared" si="3"/>
        <v>168.0946409309749</v>
      </c>
      <c r="H50" s="54" t="e">
        <f t="shared" si="4"/>
        <v>#DIV/0!</v>
      </c>
    </row>
    <row r="51" spans="1:8" s="87" customFormat="1" ht="15">
      <c r="A51" s="117">
        <v>312</v>
      </c>
      <c r="B51" s="118" t="s">
        <v>9</v>
      </c>
      <c r="C51" s="380">
        <f>SUM(C52)</f>
        <v>21046.16</v>
      </c>
      <c r="D51" s="380">
        <v>61557.6</v>
      </c>
      <c r="E51" s="380">
        <v>61557.6</v>
      </c>
      <c r="F51" s="380">
        <f>SUM(F52)</f>
        <v>21828.94</v>
      </c>
      <c r="G51" s="113">
        <f t="shared" si="3"/>
        <v>103.71934832767593</v>
      </c>
      <c r="H51" s="130">
        <f t="shared" si="4"/>
        <v>35.460999129270796</v>
      </c>
    </row>
    <row r="52" spans="1:8" s="85" customFormat="1" ht="15">
      <c r="A52" s="88" t="s">
        <v>85</v>
      </c>
      <c r="B52" s="92" t="s">
        <v>9</v>
      </c>
      <c r="C52" s="381">
        <v>21046.16</v>
      </c>
      <c r="D52" s="381"/>
      <c r="E52" s="381"/>
      <c r="F52" s="381">
        <v>21828.94</v>
      </c>
      <c r="G52" s="52">
        <f t="shared" si="3"/>
        <v>103.71934832767593</v>
      </c>
      <c r="H52" s="54" t="e">
        <f t="shared" si="4"/>
        <v>#DIV/0!</v>
      </c>
    </row>
    <row r="53" spans="1:8" s="87" customFormat="1" ht="15">
      <c r="A53" s="117">
        <v>313</v>
      </c>
      <c r="B53" s="118" t="s">
        <v>10</v>
      </c>
      <c r="C53" s="380">
        <f>SUM(C54:C55)</f>
        <v>78576.92</v>
      </c>
      <c r="D53" s="380">
        <v>172787.59</v>
      </c>
      <c r="E53" s="380">
        <v>172787.59</v>
      </c>
      <c r="F53" s="380">
        <f>SUM(F54:F55)</f>
        <v>86817.15000000001</v>
      </c>
      <c r="G53" s="113">
        <f t="shared" si="3"/>
        <v>110.48683252028715</v>
      </c>
      <c r="H53" s="130">
        <f t="shared" si="4"/>
        <v>50.24501470273416</v>
      </c>
    </row>
    <row r="54" spans="1:8" s="85" customFormat="1" ht="15">
      <c r="A54" s="88">
        <v>3132</v>
      </c>
      <c r="B54" s="92" t="s">
        <v>75</v>
      </c>
      <c r="C54" s="381">
        <v>78483.17</v>
      </c>
      <c r="D54" s="381"/>
      <c r="E54" s="381"/>
      <c r="F54" s="381">
        <v>86797.99</v>
      </c>
      <c r="G54" s="52">
        <f t="shared" si="3"/>
        <v>110.59439877364792</v>
      </c>
      <c r="H54" s="54" t="e">
        <f t="shared" si="4"/>
        <v>#DIV/0!</v>
      </c>
    </row>
    <row r="55" spans="1:8" s="85" customFormat="1" ht="30">
      <c r="A55" s="88">
        <v>3133</v>
      </c>
      <c r="B55" s="92" t="s">
        <v>76</v>
      </c>
      <c r="C55" s="381">
        <v>93.75</v>
      </c>
      <c r="D55" s="381"/>
      <c r="E55" s="381"/>
      <c r="F55" s="381">
        <v>19.16</v>
      </c>
      <c r="G55" s="52">
        <f t="shared" si="3"/>
        <v>20.43733333333333</v>
      </c>
      <c r="H55" s="54" t="e">
        <f t="shared" si="4"/>
        <v>#DIV/0!</v>
      </c>
    </row>
    <row r="56" spans="1:8" s="87" customFormat="1" ht="15">
      <c r="A56" s="122">
        <v>32</v>
      </c>
      <c r="B56" s="123" t="s">
        <v>11</v>
      </c>
      <c r="C56" s="382">
        <f>SUM(C57,C62,C69,C79,C81)</f>
        <v>102324.03000000001</v>
      </c>
      <c r="D56" s="382">
        <f>SUM(D57,D62,D69,D79,D81)</f>
        <v>347641.93</v>
      </c>
      <c r="E56" s="382">
        <f>SUM(E57,E62,E69,E79,E81)</f>
        <v>347641.93</v>
      </c>
      <c r="F56" s="382">
        <f>SUM(F57,F62,F69,F79,F81)</f>
        <v>161978.73</v>
      </c>
      <c r="G56" s="109">
        <f t="shared" si="3"/>
        <v>158.29979526803234</v>
      </c>
      <c r="H56" s="129">
        <f t="shared" si="4"/>
        <v>46.59355389034919</v>
      </c>
    </row>
    <row r="57" spans="1:8" s="87" customFormat="1" ht="15">
      <c r="A57" s="117">
        <v>321</v>
      </c>
      <c r="B57" s="118" t="s">
        <v>12</v>
      </c>
      <c r="C57" s="380">
        <f>SUM(C58,C59,C60,C61)</f>
        <v>21114.690000000002</v>
      </c>
      <c r="D57" s="380">
        <v>63189.18</v>
      </c>
      <c r="E57" s="380">
        <v>63189.18</v>
      </c>
      <c r="F57" s="380">
        <f>SUM(F58,F59,F60,F61)</f>
        <v>32757.6</v>
      </c>
      <c r="G57" s="113">
        <f t="shared" si="3"/>
        <v>155.14127841801132</v>
      </c>
      <c r="H57" s="130">
        <f t="shared" si="4"/>
        <v>51.840520798022695</v>
      </c>
    </row>
    <row r="58" spans="1:8" s="85" customFormat="1" ht="15">
      <c r="A58" s="88" t="s">
        <v>77</v>
      </c>
      <c r="B58" s="92" t="s">
        <v>78</v>
      </c>
      <c r="C58" s="381">
        <v>3366.01</v>
      </c>
      <c r="D58" s="381"/>
      <c r="E58" s="381"/>
      <c r="F58" s="381">
        <v>3335.99</v>
      </c>
      <c r="G58" s="52">
        <f t="shared" si="3"/>
        <v>99.10814287539252</v>
      </c>
      <c r="H58" s="54" t="e">
        <f t="shared" si="4"/>
        <v>#DIV/0!</v>
      </c>
    </row>
    <row r="59" spans="1:8" s="85" customFormat="1" ht="30">
      <c r="A59" s="88" t="s">
        <v>79</v>
      </c>
      <c r="B59" s="92" t="s">
        <v>13</v>
      </c>
      <c r="C59" s="381">
        <v>15908.21</v>
      </c>
      <c r="D59" s="381"/>
      <c r="E59" s="381"/>
      <c r="F59" s="381">
        <v>27337.53</v>
      </c>
      <c r="G59" s="52">
        <f t="shared" si="3"/>
        <v>171.84541818344113</v>
      </c>
      <c r="H59" s="54" t="e">
        <f t="shared" si="4"/>
        <v>#DIV/0!</v>
      </c>
    </row>
    <row r="60" spans="1:8" s="85" customFormat="1" ht="15">
      <c r="A60" s="88">
        <v>3213</v>
      </c>
      <c r="B60" s="92" t="s">
        <v>121</v>
      </c>
      <c r="C60" s="381">
        <v>282.04</v>
      </c>
      <c r="D60" s="381"/>
      <c r="E60" s="381"/>
      <c r="F60" s="381">
        <v>812.08</v>
      </c>
      <c r="G60" s="52">
        <f t="shared" si="3"/>
        <v>287.9307899588711</v>
      </c>
      <c r="H60" s="54" t="e">
        <f t="shared" si="4"/>
        <v>#DIV/0!</v>
      </c>
    </row>
    <row r="61" spans="1:8" s="85" customFormat="1" ht="15">
      <c r="A61" s="88">
        <v>3214</v>
      </c>
      <c r="B61" s="92" t="s">
        <v>122</v>
      </c>
      <c r="C61" s="381">
        <v>1558.43</v>
      </c>
      <c r="D61" s="381"/>
      <c r="E61" s="381"/>
      <c r="F61" s="381">
        <v>1272</v>
      </c>
      <c r="G61" s="52">
        <f t="shared" si="3"/>
        <v>81.62060535282303</v>
      </c>
      <c r="H61" s="54" t="e">
        <f t="shared" si="4"/>
        <v>#DIV/0!</v>
      </c>
    </row>
    <row r="62" spans="1:8" s="87" customFormat="1" ht="15">
      <c r="A62" s="117">
        <v>322</v>
      </c>
      <c r="B62" s="118" t="s">
        <v>14</v>
      </c>
      <c r="C62" s="380">
        <f>SUM(C63:C68)</f>
        <v>50336.240000000005</v>
      </c>
      <c r="D62" s="380">
        <v>205268.06</v>
      </c>
      <c r="E62" s="380">
        <v>205268.06</v>
      </c>
      <c r="F62" s="380">
        <f>SUM(F63:F68)</f>
        <v>99332.31</v>
      </c>
      <c r="G62" s="113">
        <f t="shared" si="3"/>
        <v>197.3375643472774</v>
      </c>
      <c r="H62" s="130">
        <f t="shared" si="4"/>
        <v>48.39150815767441</v>
      </c>
    </row>
    <row r="63" spans="1:8" s="85" customFormat="1" ht="15">
      <c r="A63" s="88" t="s">
        <v>80</v>
      </c>
      <c r="B63" s="92" t="s">
        <v>15</v>
      </c>
      <c r="C63" s="381">
        <v>5891.33</v>
      </c>
      <c r="D63" s="381"/>
      <c r="E63" s="381"/>
      <c r="F63" s="381">
        <v>8685.39</v>
      </c>
      <c r="G63" s="52">
        <f t="shared" si="3"/>
        <v>147.42664220133653</v>
      </c>
      <c r="H63" s="54" t="e">
        <f t="shared" si="4"/>
        <v>#DIV/0!</v>
      </c>
    </row>
    <row r="64" spans="1:8" s="85" customFormat="1" ht="15">
      <c r="A64" s="88">
        <v>3222</v>
      </c>
      <c r="B64" s="92" t="s">
        <v>123</v>
      </c>
      <c r="C64" s="381">
        <v>28036.27</v>
      </c>
      <c r="D64" s="381"/>
      <c r="E64" s="381"/>
      <c r="F64" s="381">
        <v>62950.64</v>
      </c>
      <c r="G64" s="52">
        <f t="shared" si="3"/>
        <v>224.53286403647846</v>
      </c>
      <c r="H64" s="54" t="e">
        <f t="shared" si="4"/>
        <v>#DIV/0!</v>
      </c>
    </row>
    <row r="65" spans="1:8" s="85" customFormat="1" ht="15">
      <c r="A65" s="88" t="s">
        <v>81</v>
      </c>
      <c r="B65" s="92" t="s">
        <v>82</v>
      </c>
      <c r="C65" s="381">
        <v>14509.59</v>
      </c>
      <c r="D65" s="381"/>
      <c r="E65" s="381"/>
      <c r="F65" s="381">
        <v>24344.07</v>
      </c>
      <c r="G65" s="52">
        <f t="shared" si="3"/>
        <v>167.7791722577964</v>
      </c>
      <c r="H65" s="54" t="e">
        <f t="shared" si="4"/>
        <v>#DIV/0!</v>
      </c>
    </row>
    <row r="66" spans="1:8" s="85" customFormat="1" ht="30">
      <c r="A66" s="88" t="s">
        <v>83</v>
      </c>
      <c r="B66" s="92" t="s">
        <v>84</v>
      </c>
      <c r="C66" s="381">
        <v>690.65</v>
      </c>
      <c r="D66" s="381"/>
      <c r="E66" s="381"/>
      <c r="F66" s="381">
        <v>1981.38</v>
      </c>
      <c r="G66" s="52">
        <f t="shared" si="3"/>
        <v>286.8862665604865</v>
      </c>
      <c r="H66" s="54" t="e">
        <f t="shared" si="4"/>
        <v>#DIV/0!</v>
      </c>
    </row>
    <row r="67" spans="1:8" s="85" customFormat="1" ht="15">
      <c r="A67" s="88">
        <v>3225</v>
      </c>
      <c r="B67" s="92" t="s">
        <v>124</v>
      </c>
      <c r="C67" s="381">
        <v>1053.39</v>
      </c>
      <c r="D67" s="381"/>
      <c r="E67" s="381"/>
      <c r="F67" s="381">
        <v>888.54</v>
      </c>
      <c r="G67" s="52">
        <f t="shared" si="3"/>
        <v>84.35052544641584</v>
      </c>
      <c r="H67" s="54" t="e">
        <f t="shared" si="4"/>
        <v>#DIV/0!</v>
      </c>
    </row>
    <row r="68" spans="1:8" s="85" customFormat="1" ht="15">
      <c r="A68" s="88">
        <v>3227</v>
      </c>
      <c r="B68" s="92" t="s">
        <v>125</v>
      </c>
      <c r="C68" s="381">
        <v>155.01</v>
      </c>
      <c r="D68" s="381"/>
      <c r="E68" s="381"/>
      <c r="F68" s="381">
        <v>482.29</v>
      </c>
      <c r="G68" s="52">
        <f t="shared" si="3"/>
        <v>311.1347654990001</v>
      </c>
      <c r="H68" s="54" t="e">
        <f t="shared" si="4"/>
        <v>#DIV/0!</v>
      </c>
    </row>
    <row r="69" spans="1:8" s="87" customFormat="1" ht="15">
      <c r="A69" s="117">
        <v>323</v>
      </c>
      <c r="B69" s="118" t="s">
        <v>16</v>
      </c>
      <c r="C69" s="380">
        <f>SUM(C70:C78)</f>
        <v>24065.859999999997</v>
      </c>
      <c r="D69" s="380">
        <v>64960.04</v>
      </c>
      <c r="E69" s="380">
        <v>64960.04</v>
      </c>
      <c r="F69" s="380">
        <f>SUM(F70:F78)</f>
        <v>24340.75</v>
      </c>
      <c r="G69" s="113">
        <f t="shared" si="3"/>
        <v>101.14224050168997</v>
      </c>
      <c r="H69" s="130">
        <f t="shared" si="4"/>
        <v>37.47034330643885</v>
      </c>
    </row>
    <row r="70" spans="1:8" s="85" customFormat="1" ht="15">
      <c r="A70" s="88" t="s">
        <v>86</v>
      </c>
      <c r="B70" s="92" t="s">
        <v>87</v>
      </c>
      <c r="C70" s="381">
        <v>5395.11</v>
      </c>
      <c r="D70" s="381"/>
      <c r="E70" s="381"/>
      <c r="F70" s="381">
        <v>5232.19</v>
      </c>
      <c r="G70" s="52">
        <f t="shared" si="3"/>
        <v>96.98022839200684</v>
      </c>
      <c r="H70" s="54" t="e">
        <f t="shared" si="4"/>
        <v>#DIV/0!</v>
      </c>
    </row>
    <row r="71" spans="1:8" s="85" customFormat="1" ht="15">
      <c r="A71" s="88" t="s">
        <v>88</v>
      </c>
      <c r="B71" s="92" t="s">
        <v>89</v>
      </c>
      <c r="C71" s="381">
        <v>2097.2</v>
      </c>
      <c r="D71" s="381"/>
      <c r="E71" s="381"/>
      <c r="F71" s="381">
        <v>2691.95</v>
      </c>
      <c r="G71" s="52">
        <f t="shared" si="3"/>
        <v>128.35924089261874</v>
      </c>
      <c r="H71" s="54" t="e">
        <f t="shared" si="4"/>
        <v>#DIV/0!</v>
      </c>
    </row>
    <row r="72" spans="1:8" s="85" customFormat="1" ht="15">
      <c r="A72" s="88">
        <v>3233</v>
      </c>
      <c r="B72" s="92" t="s">
        <v>174</v>
      </c>
      <c r="C72" s="381">
        <v>622.74</v>
      </c>
      <c r="D72" s="381"/>
      <c r="E72" s="381"/>
      <c r="F72" s="381"/>
      <c r="G72" s="52">
        <f t="shared" si="3"/>
        <v>0</v>
      </c>
      <c r="H72" s="54" t="e">
        <f t="shared" si="4"/>
        <v>#DIV/0!</v>
      </c>
    </row>
    <row r="73" spans="1:8" s="85" customFormat="1" ht="15">
      <c r="A73" s="88" t="s">
        <v>90</v>
      </c>
      <c r="B73" s="92" t="s">
        <v>91</v>
      </c>
      <c r="C73" s="381">
        <v>7634.15</v>
      </c>
      <c r="D73" s="381"/>
      <c r="E73" s="381"/>
      <c r="F73" s="381">
        <v>9660.52</v>
      </c>
      <c r="G73" s="52">
        <f t="shared" si="3"/>
        <v>126.54349207180893</v>
      </c>
      <c r="H73" s="54" t="e">
        <f t="shared" si="4"/>
        <v>#DIV/0!</v>
      </c>
    </row>
    <row r="74" spans="1:8" s="85" customFormat="1" ht="15">
      <c r="A74" s="88">
        <v>3235</v>
      </c>
      <c r="B74" s="92" t="s">
        <v>126</v>
      </c>
      <c r="C74" s="381">
        <v>1045.19</v>
      </c>
      <c r="D74" s="381"/>
      <c r="E74" s="381"/>
      <c r="F74" s="381">
        <v>870.96</v>
      </c>
      <c r="G74" s="52">
        <f t="shared" si="3"/>
        <v>83.33030358116706</v>
      </c>
      <c r="H74" s="54" t="e">
        <f t="shared" si="4"/>
        <v>#DIV/0!</v>
      </c>
    </row>
    <row r="75" spans="1:8" s="85" customFormat="1" ht="15">
      <c r="A75" s="88">
        <v>3236</v>
      </c>
      <c r="B75" s="92" t="s">
        <v>127</v>
      </c>
      <c r="C75" s="381">
        <v>1642.44</v>
      </c>
      <c r="D75" s="381"/>
      <c r="E75" s="381"/>
      <c r="F75" s="381">
        <v>276.09</v>
      </c>
      <c r="G75" s="52">
        <f t="shared" si="3"/>
        <v>16.809746474757066</v>
      </c>
      <c r="H75" s="54" t="e">
        <f t="shared" si="4"/>
        <v>#DIV/0!</v>
      </c>
    </row>
    <row r="76" spans="1:8" s="85" customFormat="1" ht="15">
      <c r="A76" s="88">
        <v>3237</v>
      </c>
      <c r="B76" s="92" t="s">
        <v>128</v>
      </c>
      <c r="C76" s="381">
        <v>3748.72</v>
      </c>
      <c r="D76" s="381"/>
      <c r="E76" s="381"/>
      <c r="F76" s="381">
        <v>3570.82</v>
      </c>
      <c r="G76" s="52">
        <f t="shared" si="3"/>
        <v>95.25438016176189</v>
      </c>
      <c r="H76" s="54" t="e">
        <f t="shared" si="4"/>
        <v>#DIV/0!</v>
      </c>
    </row>
    <row r="77" spans="1:8" s="85" customFormat="1" ht="15">
      <c r="A77" s="88" t="s">
        <v>92</v>
      </c>
      <c r="B77" s="92" t="s">
        <v>93</v>
      </c>
      <c r="C77" s="381">
        <v>1112.51</v>
      </c>
      <c r="D77" s="381"/>
      <c r="E77" s="381"/>
      <c r="F77" s="381">
        <v>1222.14</v>
      </c>
      <c r="G77" s="52">
        <f t="shared" si="3"/>
        <v>109.8542934445533</v>
      </c>
      <c r="H77" s="54" t="e">
        <f t="shared" si="4"/>
        <v>#DIV/0!</v>
      </c>
    </row>
    <row r="78" spans="1:8" s="85" customFormat="1" ht="15">
      <c r="A78" s="88" t="s">
        <v>94</v>
      </c>
      <c r="B78" s="92" t="s">
        <v>17</v>
      </c>
      <c r="C78" s="381">
        <v>767.8</v>
      </c>
      <c r="D78" s="381"/>
      <c r="E78" s="381"/>
      <c r="F78" s="381">
        <v>816.08</v>
      </c>
      <c r="G78" s="52">
        <f t="shared" si="3"/>
        <v>106.28809585829644</v>
      </c>
      <c r="H78" s="54" t="e">
        <f t="shared" si="4"/>
        <v>#DIV/0!</v>
      </c>
    </row>
    <row r="79" spans="1:8" s="87" customFormat="1" ht="30">
      <c r="A79" s="117">
        <v>324</v>
      </c>
      <c r="B79" s="118" t="s">
        <v>23</v>
      </c>
      <c r="C79" s="380">
        <f>SUM(C80)</f>
        <v>0</v>
      </c>
      <c r="D79" s="380">
        <v>400</v>
      </c>
      <c r="E79" s="380">
        <v>400</v>
      </c>
      <c r="F79" s="380">
        <f>SUM(F80)</f>
        <v>400</v>
      </c>
      <c r="G79" s="113" t="e">
        <f t="shared" si="3"/>
        <v>#DIV/0!</v>
      </c>
      <c r="H79" s="130">
        <f t="shared" si="4"/>
        <v>100</v>
      </c>
    </row>
    <row r="80" spans="1:8" s="85" customFormat="1" ht="30">
      <c r="A80" s="88">
        <v>3241</v>
      </c>
      <c r="B80" s="92" t="s">
        <v>23</v>
      </c>
      <c r="C80" s="381"/>
      <c r="D80" s="381"/>
      <c r="E80" s="381"/>
      <c r="F80" s="381">
        <v>400</v>
      </c>
      <c r="G80" s="52" t="e">
        <f t="shared" si="3"/>
        <v>#DIV/0!</v>
      </c>
      <c r="H80" s="54" t="e">
        <f t="shared" si="4"/>
        <v>#DIV/0!</v>
      </c>
    </row>
    <row r="81" spans="1:8" s="87" customFormat="1" ht="15">
      <c r="A81" s="117">
        <v>329</v>
      </c>
      <c r="B81" s="118" t="s">
        <v>18</v>
      </c>
      <c r="C81" s="380">
        <f>SUM(C82:C88)</f>
        <v>6807.24</v>
      </c>
      <c r="D81" s="380">
        <v>13824.65</v>
      </c>
      <c r="E81" s="380">
        <v>13824.65</v>
      </c>
      <c r="F81" s="380">
        <f>SUM(F82:F88)</f>
        <v>5148.07</v>
      </c>
      <c r="G81" s="113">
        <f t="shared" si="3"/>
        <v>75.62639190038841</v>
      </c>
      <c r="H81" s="130">
        <f t="shared" si="4"/>
        <v>37.238338764453346</v>
      </c>
    </row>
    <row r="82" spans="1:8" s="85" customFormat="1" ht="30">
      <c r="A82" s="88" t="s">
        <v>95</v>
      </c>
      <c r="B82" s="92" t="s">
        <v>96</v>
      </c>
      <c r="C82" s="381">
        <v>286.98</v>
      </c>
      <c r="D82" s="381"/>
      <c r="E82" s="381"/>
      <c r="F82" s="381">
        <v>414.98</v>
      </c>
      <c r="G82" s="52">
        <f t="shared" si="3"/>
        <v>144.60241131786188</v>
      </c>
      <c r="H82" s="54" t="e">
        <f t="shared" si="4"/>
        <v>#DIV/0!</v>
      </c>
    </row>
    <row r="83" spans="1:8" s="85" customFormat="1" ht="15">
      <c r="A83" s="88">
        <v>3292</v>
      </c>
      <c r="B83" s="92" t="s">
        <v>175</v>
      </c>
      <c r="C83" s="381"/>
      <c r="D83" s="381"/>
      <c r="E83" s="381"/>
      <c r="F83" s="381"/>
      <c r="G83" s="52" t="e">
        <f>F83/C83*100</f>
        <v>#DIV/0!</v>
      </c>
      <c r="H83" s="54" t="e">
        <f t="shared" si="4"/>
        <v>#DIV/0!</v>
      </c>
    </row>
    <row r="84" spans="1:8" s="85" customFormat="1" ht="15">
      <c r="A84" s="88" t="s">
        <v>97</v>
      </c>
      <c r="B84" s="92" t="s">
        <v>98</v>
      </c>
      <c r="C84" s="381">
        <v>519.26</v>
      </c>
      <c r="D84" s="381"/>
      <c r="E84" s="381"/>
      <c r="F84" s="381">
        <v>1221.38</v>
      </c>
      <c r="G84" s="52">
        <f t="shared" si="3"/>
        <v>235.21549897931675</v>
      </c>
      <c r="H84" s="54" t="e">
        <f t="shared" si="4"/>
        <v>#DIV/0!</v>
      </c>
    </row>
    <row r="85" spans="1:8" s="85" customFormat="1" ht="15">
      <c r="A85" s="88">
        <v>3294</v>
      </c>
      <c r="B85" s="92" t="s">
        <v>129</v>
      </c>
      <c r="C85" s="381">
        <v>106.18</v>
      </c>
      <c r="D85" s="381"/>
      <c r="E85" s="381"/>
      <c r="F85" s="381">
        <v>108.09</v>
      </c>
      <c r="G85" s="52">
        <f t="shared" si="3"/>
        <v>101.79883217178376</v>
      </c>
      <c r="H85" s="54" t="e">
        <f t="shared" si="4"/>
        <v>#DIV/0!</v>
      </c>
    </row>
    <row r="86" spans="1:8" s="85" customFormat="1" ht="15">
      <c r="A86" s="88">
        <v>3295</v>
      </c>
      <c r="B86" s="92" t="s">
        <v>99</v>
      </c>
      <c r="C86" s="381">
        <v>2551.6</v>
      </c>
      <c r="D86" s="381"/>
      <c r="E86" s="381"/>
      <c r="F86" s="381">
        <v>1715.21</v>
      </c>
      <c r="G86" s="52">
        <f t="shared" si="3"/>
        <v>67.22095939802477</v>
      </c>
      <c r="H86" s="54" t="e">
        <f t="shared" si="4"/>
        <v>#DIV/0!</v>
      </c>
    </row>
    <row r="87" spans="1:8" s="85" customFormat="1" ht="15">
      <c r="A87" s="88">
        <v>3296</v>
      </c>
      <c r="B87" s="92" t="s">
        <v>207</v>
      </c>
      <c r="C87" s="381">
        <v>2239.7</v>
      </c>
      <c r="D87" s="381"/>
      <c r="E87" s="381"/>
      <c r="F87" s="381">
        <v>539.18</v>
      </c>
      <c r="G87" s="52">
        <f>F87/C87*100</f>
        <v>24.073759878555162</v>
      </c>
      <c r="H87" s="54" t="e">
        <f t="shared" si="4"/>
        <v>#DIV/0!</v>
      </c>
    </row>
    <row r="88" spans="1:8" s="85" customFormat="1" ht="15">
      <c r="A88" s="88" t="s">
        <v>100</v>
      </c>
      <c r="B88" s="92" t="s">
        <v>18</v>
      </c>
      <c r="C88" s="381">
        <v>1103.52</v>
      </c>
      <c r="D88" s="381"/>
      <c r="E88" s="381"/>
      <c r="F88" s="381">
        <v>1149.23</v>
      </c>
      <c r="G88" s="52">
        <f>F88/C88*100</f>
        <v>104.14219950703205</v>
      </c>
      <c r="H88" s="54" t="e">
        <f t="shared" si="4"/>
        <v>#DIV/0!</v>
      </c>
    </row>
    <row r="89" spans="1:8" s="87" customFormat="1" ht="15">
      <c r="A89" s="122">
        <v>34</v>
      </c>
      <c r="B89" s="123" t="s">
        <v>19</v>
      </c>
      <c r="C89" s="382">
        <f>SUM(C90)</f>
        <v>2167.06</v>
      </c>
      <c r="D89" s="382">
        <f>SUM(D90)</f>
        <v>3447.81</v>
      </c>
      <c r="E89" s="382">
        <f>SUM(E90)</f>
        <v>3447.81</v>
      </c>
      <c r="F89" s="382">
        <f>SUM(F90)</f>
        <v>754.62</v>
      </c>
      <c r="G89" s="109">
        <f aca="true" t="shared" si="5" ref="G89:G116">F89/C89*100</f>
        <v>34.822293798971884</v>
      </c>
      <c r="H89" s="129">
        <f t="shared" si="4"/>
        <v>21.886936925178592</v>
      </c>
    </row>
    <row r="90" spans="1:8" s="87" customFormat="1" ht="15">
      <c r="A90" s="117">
        <v>343</v>
      </c>
      <c r="B90" s="118" t="s">
        <v>20</v>
      </c>
      <c r="C90" s="380">
        <f>SUM(C91,C92)</f>
        <v>2167.06</v>
      </c>
      <c r="D90" s="380">
        <v>3447.81</v>
      </c>
      <c r="E90" s="380">
        <v>3447.81</v>
      </c>
      <c r="F90" s="380">
        <f>SUM(F91,F92)</f>
        <v>754.62</v>
      </c>
      <c r="G90" s="113">
        <f t="shared" si="5"/>
        <v>34.822293798971884</v>
      </c>
      <c r="H90" s="130">
        <f t="shared" si="4"/>
        <v>21.886936925178592</v>
      </c>
    </row>
    <row r="91" spans="1:8" s="85" customFormat="1" ht="15">
      <c r="A91" s="88" t="s">
        <v>101</v>
      </c>
      <c r="B91" s="92" t="s">
        <v>102</v>
      </c>
      <c r="C91" s="381">
        <v>140.1</v>
      </c>
      <c r="D91" s="381"/>
      <c r="E91" s="381"/>
      <c r="F91" s="381">
        <v>152.01</v>
      </c>
      <c r="G91" s="52">
        <f t="shared" si="5"/>
        <v>108.50107066381156</v>
      </c>
      <c r="H91" s="54" t="e">
        <f t="shared" si="4"/>
        <v>#DIV/0!</v>
      </c>
    </row>
    <row r="92" spans="1:8" s="85" customFormat="1" ht="15">
      <c r="A92" s="88">
        <v>3433</v>
      </c>
      <c r="B92" s="92" t="s">
        <v>136</v>
      </c>
      <c r="C92" s="381">
        <v>2026.96</v>
      </c>
      <c r="D92" s="381"/>
      <c r="E92" s="381"/>
      <c r="F92" s="381">
        <v>602.61</v>
      </c>
      <c r="G92" s="52">
        <f t="shared" si="5"/>
        <v>29.729743063503967</v>
      </c>
      <c r="H92" s="54" t="e">
        <f t="shared" si="4"/>
        <v>#DIV/0!</v>
      </c>
    </row>
    <row r="93" spans="1:8" s="85" customFormat="1" ht="15">
      <c r="A93" s="122">
        <v>37</v>
      </c>
      <c r="B93" s="123" t="s">
        <v>137</v>
      </c>
      <c r="C93" s="382">
        <f>SUM(C94)</f>
        <v>1038.8</v>
      </c>
      <c r="D93" s="382">
        <f>SUM(D94)</f>
        <v>16010.64</v>
      </c>
      <c r="E93" s="382">
        <f>SUM(E94)</f>
        <v>16010.64</v>
      </c>
      <c r="F93" s="382">
        <f>SUM(F94)</f>
        <v>1129.52</v>
      </c>
      <c r="G93" s="109">
        <f t="shared" si="5"/>
        <v>108.73315363881402</v>
      </c>
      <c r="H93" s="129">
        <f t="shared" si="4"/>
        <v>7.054808552312712</v>
      </c>
    </row>
    <row r="94" spans="1:8" s="85" customFormat="1" ht="30">
      <c r="A94" s="117">
        <v>372</v>
      </c>
      <c r="B94" s="118" t="s">
        <v>138</v>
      </c>
      <c r="C94" s="380">
        <f>SUM(C95:C100)</f>
        <v>1038.8</v>
      </c>
      <c r="D94" s="380">
        <v>16010.64</v>
      </c>
      <c r="E94" s="380">
        <v>16010.64</v>
      </c>
      <c r="F94" s="380">
        <f>F95+F96+F97</f>
        <v>1129.52</v>
      </c>
      <c r="G94" s="113">
        <f t="shared" si="5"/>
        <v>108.73315363881402</v>
      </c>
      <c r="H94" s="130">
        <f t="shared" si="4"/>
        <v>7.054808552312712</v>
      </c>
    </row>
    <row r="95" spans="1:8" s="85" customFormat="1" ht="15">
      <c r="A95" s="88">
        <v>3721</v>
      </c>
      <c r="B95" s="92" t="s">
        <v>168</v>
      </c>
      <c r="C95" s="381"/>
      <c r="D95" s="381"/>
      <c r="E95" s="381"/>
      <c r="F95" s="383"/>
      <c r="G95" s="52" t="e">
        <f t="shared" si="5"/>
        <v>#DIV/0!</v>
      </c>
      <c r="H95" s="54" t="e">
        <f t="shared" si="4"/>
        <v>#DIV/0!</v>
      </c>
    </row>
    <row r="96" spans="1:8" s="85" customFormat="1" ht="15">
      <c r="A96" s="88">
        <v>3722</v>
      </c>
      <c r="B96" s="92" t="s">
        <v>139</v>
      </c>
      <c r="C96" s="381">
        <v>1038.8</v>
      </c>
      <c r="D96" s="381"/>
      <c r="E96" s="381"/>
      <c r="F96" s="381">
        <v>1129.52</v>
      </c>
      <c r="G96" s="52">
        <f t="shared" si="5"/>
        <v>108.73315363881402</v>
      </c>
      <c r="H96" s="54" t="e">
        <f t="shared" si="4"/>
        <v>#DIV/0!</v>
      </c>
    </row>
    <row r="97" spans="1:8" s="85" customFormat="1" ht="30">
      <c r="A97" s="89">
        <v>3723</v>
      </c>
      <c r="B97" s="307" t="s">
        <v>169</v>
      </c>
      <c r="C97" s="384"/>
      <c r="D97" s="384"/>
      <c r="E97" s="384"/>
      <c r="F97" s="384"/>
      <c r="G97" s="111"/>
      <c r="H97" s="112"/>
    </row>
    <row r="98" spans="1:8" s="85" customFormat="1" ht="15">
      <c r="A98" s="122">
        <v>38</v>
      </c>
      <c r="B98" s="123" t="s">
        <v>279</v>
      </c>
      <c r="C98" s="625"/>
      <c r="D98" s="625"/>
      <c r="E98" s="625"/>
      <c r="F98" s="625">
        <f>F99</f>
        <v>883.4</v>
      </c>
      <c r="G98" s="110"/>
      <c r="H98" s="217"/>
    </row>
    <row r="99" spans="1:8" s="85" customFormat="1" ht="15">
      <c r="A99" s="117">
        <v>381</v>
      </c>
      <c r="B99" s="118" t="s">
        <v>182</v>
      </c>
      <c r="C99" s="626"/>
      <c r="D99" s="626"/>
      <c r="E99" s="626"/>
      <c r="F99" s="626">
        <f>F100</f>
        <v>883.4</v>
      </c>
      <c r="G99" s="114"/>
      <c r="H99" s="185"/>
    </row>
    <row r="100" spans="1:8" s="85" customFormat="1" ht="15">
      <c r="A100" s="88">
        <v>3812</v>
      </c>
      <c r="B100" s="92" t="s">
        <v>280</v>
      </c>
      <c r="C100" s="384"/>
      <c r="D100" s="384"/>
      <c r="E100" s="384"/>
      <c r="F100" s="384">
        <v>883.4</v>
      </c>
      <c r="G100" s="111" t="e">
        <f t="shared" si="5"/>
        <v>#DIV/0!</v>
      </c>
      <c r="H100" s="112" t="e">
        <f t="shared" si="4"/>
        <v>#DIV/0!</v>
      </c>
    </row>
    <row r="101" spans="1:8" s="85" customFormat="1" ht="24.75" customHeight="1">
      <c r="A101" s="310">
        <v>4</v>
      </c>
      <c r="B101" s="311" t="s">
        <v>159</v>
      </c>
      <c r="C101" s="385">
        <f>SUM(C102,C105,C113)</f>
        <v>14964.5</v>
      </c>
      <c r="D101" s="385">
        <f>SUM(D102,D105,D113)</f>
        <v>219687.81</v>
      </c>
      <c r="E101" s="385">
        <f>SUM(E102,E105,E113)</f>
        <v>219687.81</v>
      </c>
      <c r="F101" s="385">
        <f>SUM(F102,F105,F113)</f>
        <v>113732.25</v>
      </c>
      <c r="G101" s="288">
        <f t="shared" si="5"/>
        <v>760.0136990878412</v>
      </c>
      <c r="H101" s="288">
        <f t="shared" si="4"/>
        <v>51.7699411724301</v>
      </c>
    </row>
    <row r="102" spans="1:8" s="85" customFormat="1" ht="18.75" customHeight="1">
      <c r="A102" s="308">
        <v>41</v>
      </c>
      <c r="B102" s="309" t="s">
        <v>133</v>
      </c>
      <c r="C102" s="386">
        <f aca="true" t="shared" si="6" ref="C102:F103">SUM(C103)</f>
        <v>0</v>
      </c>
      <c r="D102" s="386">
        <f t="shared" si="6"/>
        <v>0</v>
      </c>
      <c r="E102" s="386">
        <f t="shared" si="6"/>
        <v>0</v>
      </c>
      <c r="F102" s="386">
        <f t="shared" si="6"/>
        <v>0</v>
      </c>
      <c r="G102" s="109" t="e">
        <f t="shared" si="5"/>
        <v>#DIV/0!</v>
      </c>
      <c r="H102" s="129" t="e">
        <f t="shared" si="4"/>
        <v>#DIV/0!</v>
      </c>
    </row>
    <row r="103" spans="1:8" s="85" customFormat="1" ht="15">
      <c r="A103" s="117">
        <v>412</v>
      </c>
      <c r="B103" s="118" t="s">
        <v>134</v>
      </c>
      <c r="C103" s="370">
        <f t="shared" si="6"/>
        <v>0</v>
      </c>
      <c r="D103" s="370">
        <f t="shared" si="6"/>
        <v>0</v>
      </c>
      <c r="E103" s="370">
        <f t="shared" si="6"/>
        <v>0</v>
      </c>
      <c r="F103" s="370">
        <f t="shared" si="6"/>
        <v>0</v>
      </c>
      <c r="G103" s="113" t="e">
        <f t="shared" si="5"/>
        <v>#DIV/0!</v>
      </c>
      <c r="H103" s="130" t="e">
        <f t="shared" si="4"/>
        <v>#DIV/0!</v>
      </c>
    </row>
    <row r="104" spans="1:8" s="85" customFormat="1" ht="15">
      <c r="A104" s="88">
        <v>4123</v>
      </c>
      <c r="B104" s="92" t="s">
        <v>135</v>
      </c>
      <c r="C104" s="381"/>
      <c r="D104" s="381"/>
      <c r="E104" s="381"/>
      <c r="F104" s="381"/>
      <c r="G104" s="52" t="e">
        <f t="shared" si="5"/>
        <v>#DIV/0!</v>
      </c>
      <c r="H104" s="54" t="e">
        <f t="shared" si="4"/>
        <v>#DIV/0!</v>
      </c>
    </row>
    <row r="105" spans="1:8" s="87" customFormat="1" ht="21" customHeight="1">
      <c r="A105" s="122">
        <v>42</v>
      </c>
      <c r="B105" s="123" t="s">
        <v>22</v>
      </c>
      <c r="C105" s="382">
        <f>SUM(C106,C111)</f>
        <v>14964.5</v>
      </c>
      <c r="D105" s="382">
        <f>SUM(D106,D111)</f>
        <v>16670.22</v>
      </c>
      <c r="E105" s="382">
        <f>SUM(E106,E111)</f>
        <v>16670.22</v>
      </c>
      <c r="F105" s="382">
        <f>SUM(F106,F111)</f>
        <v>850</v>
      </c>
      <c r="G105" s="109">
        <f t="shared" si="5"/>
        <v>5.680109592702729</v>
      </c>
      <c r="H105" s="129">
        <f t="shared" si="4"/>
        <v>5.0989129117672105</v>
      </c>
    </row>
    <row r="106" spans="1:8" s="87" customFormat="1" ht="15">
      <c r="A106" s="117">
        <v>422</v>
      </c>
      <c r="B106" s="118" t="s">
        <v>21</v>
      </c>
      <c r="C106" s="380">
        <f>SUM(C107:C110)</f>
        <v>14964.5</v>
      </c>
      <c r="D106" s="380">
        <v>7340.22</v>
      </c>
      <c r="E106" s="380">
        <v>7340.22</v>
      </c>
      <c r="F106" s="380">
        <f>SUM(F107:F110)</f>
        <v>850</v>
      </c>
      <c r="G106" s="113">
        <f t="shared" si="5"/>
        <v>5.680109592702729</v>
      </c>
      <c r="H106" s="130">
        <f t="shared" si="4"/>
        <v>11.580034385890341</v>
      </c>
    </row>
    <row r="107" spans="1:8" s="85" customFormat="1" ht="15">
      <c r="A107" s="88" t="s">
        <v>103</v>
      </c>
      <c r="B107" s="92" t="s">
        <v>104</v>
      </c>
      <c r="C107" s="381"/>
      <c r="D107" s="381"/>
      <c r="E107" s="381"/>
      <c r="F107" s="381">
        <v>850</v>
      </c>
      <c r="G107" s="52" t="e">
        <f t="shared" si="5"/>
        <v>#DIV/0!</v>
      </c>
      <c r="H107" s="54" t="e">
        <f t="shared" si="4"/>
        <v>#DIV/0!</v>
      </c>
    </row>
    <row r="108" spans="1:8" s="85" customFormat="1" ht="15">
      <c r="A108" s="89" t="s">
        <v>105</v>
      </c>
      <c r="B108" s="92" t="s">
        <v>106</v>
      </c>
      <c r="C108" s="384"/>
      <c r="D108" s="384"/>
      <c r="E108" s="384"/>
      <c r="F108" s="384"/>
      <c r="G108" s="52" t="e">
        <f t="shared" si="5"/>
        <v>#DIV/0!</v>
      </c>
      <c r="H108" s="54" t="e">
        <f t="shared" si="4"/>
        <v>#DIV/0!</v>
      </c>
    </row>
    <row r="109" spans="1:8" s="85" customFormat="1" ht="15">
      <c r="A109" s="88">
        <v>4223</v>
      </c>
      <c r="B109" s="92" t="s">
        <v>181</v>
      </c>
      <c r="C109" s="387">
        <v>14964.5</v>
      </c>
      <c r="D109" s="387"/>
      <c r="E109" s="381"/>
      <c r="F109" s="381"/>
      <c r="G109" s="52">
        <f t="shared" si="5"/>
        <v>0</v>
      </c>
      <c r="H109" s="54" t="e">
        <f t="shared" si="4"/>
        <v>#DIV/0!</v>
      </c>
    </row>
    <row r="110" spans="1:8" s="85" customFormat="1" ht="15">
      <c r="A110" s="88">
        <v>4227</v>
      </c>
      <c r="B110" s="160" t="s">
        <v>180</v>
      </c>
      <c r="C110" s="388"/>
      <c r="D110" s="387"/>
      <c r="E110" s="381"/>
      <c r="F110" s="389"/>
      <c r="G110" s="52" t="e">
        <f t="shared" si="5"/>
        <v>#DIV/0!</v>
      </c>
      <c r="H110" s="54" t="e">
        <f t="shared" si="4"/>
        <v>#DIV/0!</v>
      </c>
    </row>
    <row r="111" spans="1:8" s="85" customFormat="1" ht="15">
      <c r="A111" s="128">
        <v>424</v>
      </c>
      <c r="B111" s="118" t="s">
        <v>130</v>
      </c>
      <c r="C111" s="380">
        <f>SUM(C112)</f>
        <v>0</v>
      </c>
      <c r="D111" s="380">
        <v>9330</v>
      </c>
      <c r="E111" s="380">
        <v>9330</v>
      </c>
      <c r="F111" s="380">
        <f>SUM(F112)</f>
        <v>0</v>
      </c>
      <c r="G111" s="113" t="e">
        <f>F111/C111*100</f>
        <v>#DIV/0!</v>
      </c>
      <c r="H111" s="130">
        <f>F111/E111*100</f>
        <v>0</v>
      </c>
    </row>
    <row r="112" spans="1:8" s="85" customFormat="1" ht="15">
      <c r="A112" s="583">
        <v>4241</v>
      </c>
      <c r="B112" s="584" t="s">
        <v>131</v>
      </c>
      <c r="C112" s="384"/>
      <c r="D112" s="585"/>
      <c r="E112" s="388"/>
      <c r="F112" s="384"/>
      <c r="G112" s="111" t="e">
        <f t="shared" si="5"/>
        <v>#DIV/0!</v>
      </c>
      <c r="H112" s="112" t="e">
        <f t="shared" si="4"/>
        <v>#DIV/0!</v>
      </c>
    </row>
    <row r="113" spans="1:8" s="85" customFormat="1" ht="30">
      <c r="A113" s="586">
        <v>45</v>
      </c>
      <c r="B113" s="123" t="s">
        <v>277</v>
      </c>
      <c r="C113" s="443">
        <f>C114</f>
        <v>0</v>
      </c>
      <c r="D113" s="443">
        <f>D114</f>
        <v>203017.59</v>
      </c>
      <c r="E113" s="443">
        <f>E114</f>
        <v>203017.59</v>
      </c>
      <c r="F113" s="443">
        <f>F114</f>
        <v>112882.25</v>
      </c>
      <c r="G113" s="110" t="e">
        <f t="shared" si="5"/>
        <v>#DIV/0!</v>
      </c>
      <c r="H113" s="110">
        <f t="shared" si="4"/>
        <v>55.602201759955875</v>
      </c>
    </row>
    <row r="114" spans="1:8" s="85" customFormat="1" ht="15">
      <c r="A114" s="587">
        <v>451</v>
      </c>
      <c r="B114" s="118" t="s">
        <v>276</v>
      </c>
      <c r="C114" s="370">
        <f>C115</f>
        <v>0</v>
      </c>
      <c r="D114" s="370">
        <v>203017.59</v>
      </c>
      <c r="E114" s="370">
        <v>203017.59</v>
      </c>
      <c r="F114" s="370">
        <f>F115</f>
        <v>112882.25</v>
      </c>
      <c r="G114" s="114" t="e">
        <f t="shared" si="5"/>
        <v>#DIV/0!</v>
      </c>
      <c r="H114" s="114">
        <f t="shared" si="4"/>
        <v>55.602201759955875</v>
      </c>
    </row>
    <row r="115" spans="1:8" s="85" customFormat="1" ht="15">
      <c r="A115" s="588">
        <v>4511</v>
      </c>
      <c r="B115" s="230" t="s">
        <v>276</v>
      </c>
      <c r="C115" s="390"/>
      <c r="D115" s="390"/>
      <c r="E115" s="390"/>
      <c r="F115" s="390">
        <v>112882.25</v>
      </c>
      <c r="G115" s="178" t="e">
        <f t="shared" si="5"/>
        <v>#DIV/0!</v>
      </c>
      <c r="H115" s="178" t="e">
        <f t="shared" si="4"/>
        <v>#DIV/0!</v>
      </c>
    </row>
    <row r="116" spans="1:8" s="102" customFormat="1" ht="19.5">
      <c r="A116" s="639" t="s">
        <v>113</v>
      </c>
      <c r="B116" s="640"/>
      <c r="C116" s="391">
        <f>SUM(C46,C56,C89,C93,C101)</f>
        <v>693977.9400000002</v>
      </c>
      <c r="D116" s="391">
        <f>SUM(D46,D56,D89,D93,D101)</f>
        <v>1856562.6900000002</v>
      </c>
      <c r="E116" s="391">
        <f>SUM(E46,E56,E89,E93,E101)</f>
        <v>1856562.6900000002</v>
      </c>
      <c r="F116" s="391">
        <f>SUM(F46,F56,F89,F93,F98,F101)</f>
        <v>911155.78</v>
      </c>
      <c r="G116" s="10">
        <f t="shared" si="5"/>
        <v>131.29463164203747</v>
      </c>
      <c r="H116" s="10">
        <f t="shared" si="4"/>
        <v>49.077566026062925</v>
      </c>
    </row>
    <row r="117" spans="1:8" s="64" customFormat="1" ht="20.25">
      <c r="A117" s="90"/>
      <c r="B117" s="90"/>
      <c r="C117" s="90"/>
      <c r="D117" s="90"/>
      <c r="E117" s="90"/>
      <c r="F117" s="90"/>
      <c r="G117" s="90"/>
      <c r="H117" s="91"/>
    </row>
    <row r="118" spans="1:8" s="64" customFormat="1" ht="20.25">
      <c r="A118" s="44"/>
      <c r="B118" s="44"/>
      <c r="C118" s="44"/>
      <c r="D118" s="44"/>
      <c r="E118" s="44"/>
      <c r="F118" s="44"/>
      <c r="G118" s="44"/>
      <c r="H118" s="24"/>
    </row>
    <row r="119" spans="1:8" s="64" customFormat="1" ht="20.25">
      <c r="A119" s="44"/>
      <c r="B119" s="44"/>
      <c r="C119" s="44"/>
      <c r="D119" s="44"/>
      <c r="E119" s="44"/>
      <c r="F119" s="44"/>
      <c r="G119" s="44"/>
      <c r="H119" s="24"/>
    </row>
    <row r="120" spans="1:8" s="64" customFormat="1" ht="20.25">
      <c r="A120" s="44"/>
      <c r="B120" s="44"/>
      <c r="C120" s="44"/>
      <c r="D120" s="44"/>
      <c r="E120" s="44"/>
      <c r="F120" s="44"/>
      <c r="G120" s="44"/>
      <c r="H120" s="24"/>
    </row>
    <row r="121" spans="1:8" s="64" customFormat="1" ht="20.25">
      <c r="A121" s="44"/>
      <c r="B121" s="44"/>
      <c r="C121" s="44"/>
      <c r="D121" s="44"/>
      <c r="E121" s="44"/>
      <c r="F121" s="44"/>
      <c r="G121" s="44"/>
      <c r="H121" s="24"/>
    </row>
    <row r="122" spans="1:8" s="64" customFormat="1" ht="20.25">
      <c r="A122" s="44"/>
      <c r="B122" s="44"/>
      <c r="C122" s="44"/>
      <c r="D122" s="44"/>
      <c r="E122" s="44"/>
      <c r="F122" s="44"/>
      <c r="G122" s="44"/>
      <c r="H122" s="24"/>
    </row>
    <row r="123" spans="1:8" s="64" customFormat="1" ht="20.25">
      <c r="A123" s="44"/>
      <c r="B123" s="44"/>
      <c r="C123" s="44"/>
      <c r="D123" s="44"/>
      <c r="E123" s="44"/>
      <c r="F123" s="44"/>
      <c r="G123" s="44"/>
      <c r="H123" s="24"/>
    </row>
    <row r="124" spans="1:8" s="64" customFormat="1" ht="20.25">
      <c r="A124" s="44"/>
      <c r="B124" s="44"/>
      <c r="C124" s="44"/>
      <c r="D124" s="44"/>
      <c r="E124" s="44"/>
      <c r="F124" s="44"/>
      <c r="G124" s="44"/>
      <c r="H124" s="24"/>
    </row>
    <row r="125" spans="1:8" s="64" customFormat="1" ht="20.25">
      <c r="A125" s="44"/>
      <c r="B125" s="44"/>
      <c r="C125" s="44"/>
      <c r="D125" s="44"/>
      <c r="E125" s="44"/>
      <c r="F125" s="44"/>
      <c r="G125" s="44"/>
      <c r="H125" s="24"/>
    </row>
    <row r="126" spans="1:8" s="64" customFormat="1" ht="20.25">
      <c r="A126" s="44"/>
      <c r="B126" s="44"/>
      <c r="C126" s="44"/>
      <c r="D126" s="44"/>
      <c r="E126" s="44"/>
      <c r="F126" s="44"/>
      <c r="G126" s="44"/>
      <c r="H126" s="24"/>
    </row>
    <row r="127" spans="1:8" s="64" customFormat="1" ht="20.25">
      <c r="A127" s="44"/>
      <c r="B127" s="44"/>
      <c r="C127" s="44"/>
      <c r="D127" s="44"/>
      <c r="E127" s="44"/>
      <c r="F127" s="44"/>
      <c r="G127" s="44"/>
      <c r="H127" s="24"/>
    </row>
    <row r="130" ht="15">
      <c r="D130" s="41"/>
    </row>
  </sheetData>
  <sheetProtection/>
  <mergeCells count="25">
    <mergeCell ref="A2:G2"/>
    <mergeCell ref="A3:G3"/>
    <mergeCell ref="H7:H8"/>
    <mergeCell ref="A9:B9"/>
    <mergeCell ref="A41:G41"/>
    <mergeCell ref="A1:G1"/>
    <mergeCell ref="A5:G5"/>
    <mergeCell ref="A7:A8"/>
    <mergeCell ref="B7:B8"/>
    <mergeCell ref="C7:C8"/>
    <mergeCell ref="H42:H43"/>
    <mergeCell ref="A44:B44"/>
    <mergeCell ref="A42:A43"/>
    <mergeCell ref="B42:B43"/>
    <mergeCell ref="C42:C43"/>
    <mergeCell ref="D42:D43"/>
    <mergeCell ref="A116:B116"/>
    <mergeCell ref="E42:E43"/>
    <mergeCell ref="F42:F43"/>
    <mergeCell ref="F7:F8"/>
    <mergeCell ref="G7:G8"/>
    <mergeCell ref="G42:G43"/>
    <mergeCell ref="A38:B38"/>
    <mergeCell ref="E7:E8"/>
    <mergeCell ref="D7:D8"/>
  </mergeCells>
  <printOptions/>
  <pageMargins left="0.7" right="0.7" top="0.75" bottom="0.75" header="0.3" footer="0.3"/>
  <pageSetup fitToHeight="4" horizontalDpi="600" verticalDpi="600" orientation="portrait" paperSize="9" scale="55" r:id="rId1"/>
  <rowBreaks count="1" manualBreakCount="1"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95" zoomScaleSheetLayoutView="95" zoomScalePageLayoutView="0" workbookViewId="0" topLeftCell="A37">
      <selection activeCell="F56" sqref="F56"/>
    </sheetView>
  </sheetViews>
  <sheetFormatPr defaultColWidth="9.140625" defaultRowHeight="12.75"/>
  <cols>
    <col min="1" max="1" width="27.140625" style="0" customWidth="1"/>
    <col min="2" max="2" width="45.421875" style="0" customWidth="1"/>
    <col min="3" max="3" width="14.28125" style="0" customWidth="1"/>
    <col min="4" max="4" width="16.00390625" style="0" customWidth="1"/>
    <col min="5" max="5" width="17.57421875" style="0" customWidth="1"/>
    <col min="6" max="6" width="14.00390625" style="0" customWidth="1"/>
  </cols>
  <sheetData>
    <row r="1" spans="1:10" ht="20.25">
      <c r="A1" s="636" t="s">
        <v>118</v>
      </c>
      <c r="B1" s="636"/>
      <c r="C1" s="636"/>
      <c r="D1" s="636"/>
      <c r="E1" s="636"/>
      <c r="F1" s="636"/>
      <c r="G1" s="636"/>
      <c r="H1" s="560"/>
      <c r="I1" s="560"/>
      <c r="J1" s="560"/>
    </row>
    <row r="2" spans="1:10" ht="20.25">
      <c r="A2" s="637" t="s">
        <v>245</v>
      </c>
      <c r="B2" s="638"/>
      <c r="C2" s="638"/>
      <c r="D2" s="638"/>
      <c r="E2" s="638"/>
      <c r="F2" s="638"/>
      <c r="G2" s="638"/>
      <c r="H2" s="560"/>
      <c r="I2" s="560"/>
      <c r="J2" s="560"/>
    </row>
    <row r="3" spans="1:10" ht="12.75">
      <c r="A3" s="637" t="s">
        <v>270</v>
      </c>
      <c r="B3" s="638"/>
      <c r="C3" s="638"/>
      <c r="D3" s="638"/>
      <c r="E3" s="638"/>
      <c r="F3" s="638"/>
      <c r="G3" s="638"/>
      <c r="H3" s="561"/>
      <c r="I3" s="561"/>
      <c r="J3" s="561"/>
    </row>
    <row r="4" spans="1:10" ht="18.75">
      <c r="A4" s="3"/>
      <c r="B4" s="3"/>
      <c r="C4" s="268" t="s">
        <v>205</v>
      </c>
      <c r="D4" s="14"/>
      <c r="E4" s="14"/>
      <c r="F4" s="14"/>
      <c r="G4" s="14"/>
      <c r="H4" s="558"/>
      <c r="I4" s="558"/>
      <c r="J4" s="558"/>
    </row>
    <row r="5" spans="1:10" ht="18.75">
      <c r="A5" s="3"/>
      <c r="B5" s="3"/>
      <c r="C5" s="268"/>
      <c r="D5" s="14"/>
      <c r="E5" s="14"/>
      <c r="F5" s="14"/>
      <c r="G5" s="14"/>
      <c r="H5" s="558"/>
      <c r="I5" s="558"/>
      <c r="J5" s="558"/>
    </row>
    <row r="6" spans="1:10" ht="20.25">
      <c r="A6" s="653" t="s">
        <v>110</v>
      </c>
      <c r="B6" s="653"/>
      <c r="C6" s="653"/>
      <c r="D6" s="653"/>
      <c r="E6" s="653"/>
      <c r="F6" s="653"/>
      <c r="G6" s="653"/>
      <c r="H6" s="559"/>
      <c r="I6" s="559"/>
      <c r="J6" s="559"/>
    </row>
    <row r="8" spans="1:8" ht="18.75" customHeight="1">
      <c r="A8" s="651" t="s">
        <v>268</v>
      </c>
      <c r="B8" s="651" t="s">
        <v>269</v>
      </c>
      <c r="C8" s="647" t="s">
        <v>271</v>
      </c>
      <c r="D8" s="641" t="s">
        <v>272</v>
      </c>
      <c r="E8" s="641" t="s">
        <v>273</v>
      </c>
      <c r="F8" s="641" t="s">
        <v>274</v>
      </c>
      <c r="G8" s="641" t="s">
        <v>68</v>
      </c>
      <c r="H8" s="641" t="s">
        <v>68</v>
      </c>
    </row>
    <row r="9" spans="1:8" ht="56.25" customHeight="1">
      <c r="A9" s="651"/>
      <c r="B9" s="651"/>
      <c r="C9" s="648"/>
      <c r="D9" s="642"/>
      <c r="E9" s="642"/>
      <c r="F9" s="642"/>
      <c r="G9" s="642"/>
      <c r="H9" s="642"/>
    </row>
    <row r="10" spans="1:8" ht="12.75" customHeight="1">
      <c r="A10" s="644">
        <v>1</v>
      </c>
      <c r="B10" s="644"/>
      <c r="C10" s="83">
        <v>2</v>
      </c>
      <c r="D10" s="84">
        <v>3</v>
      </c>
      <c r="E10" s="84">
        <v>4</v>
      </c>
      <c r="F10" s="84">
        <v>5</v>
      </c>
      <c r="G10" s="84" t="s">
        <v>69</v>
      </c>
      <c r="H10" s="84" t="s">
        <v>70</v>
      </c>
    </row>
    <row r="11" spans="1:8" ht="15">
      <c r="A11" s="563">
        <v>1</v>
      </c>
      <c r="B11" s="571" t="s">
        <v>0</v>
      </c>
      <c r="C11" s="572">
        <f>SUM(C12:C13)</f>
        <v>3913.95</v>
      </c>
      <c r="D11" s="572">
        <f>SUM(D12:D13)</f>
        <v>15935.06</v>
      </c>
      <c r="E11" s="572">
        <f>SUM(E12:E13)</f>
        <v>15935.06</v>
      </c>
      <c r="F11" s="572">
        <f>SUM(F12:F13)</f>
        <v>7910.16</v>
      </c>
      <c r="G11" s="573">
        <f>F11/C11*100</f>
        <v>202.10171310313112</v>
      </c>
      <c r="H11" s="574">
        <f>F11/E11*100</f>
        <v>49.63997625361938</v>
      </c>
    </row>
    <row r="12" spans="1:8" ht="15">
      <c r="A12" s="95">
        <v>111</v>
      </c>
      <c r="B12" s="93" t="s">
        <v>264</v>
      </c>
      <c r="C12" s="421">
        <v>3913.95</v>
      </c>
      <c r="D12" s="421">
        <v>13989.05</v>
      </c>
      <c r="E12" s="421">
        <v>13989.05</v>
      </c>
      <c r="F12" s="421">
        <v>7910.16</v>
      </c>
      <c r="G12" s="221">
        <f aca="true" t="shared" si="0" ref="G12:G29">F12/C12*100</f>
        <v>202.10171310313112</v>
      </c>
      <c r="H12" s="225">
        <f aca="true" t="shared" si="1" ref="H12:H29">F12/E12*100</f>
        <v>56.54536941393447</v>
      </c>
    </row>
    <row r="13" spans="1:8" ht="15">
      <c r="A13" s="95">
        <v>116</v>
      </c>
      <c r="B13" s="93" t="s">
        <v>263</v>
      </c>
      <c r="C13" s="421"/>
      <c r="D13" s="421">
        <v>1946.01</v>
      </c>
      <c r="E13" s="421">
        <v>1946.01</v>
      </c>
      <c r="F13" s="421"/>
      <c r="G13" s="221" t="e">
        <f t="shared" si="0"/>
        <v>#DIV/0!</v>
      </c>
      <c r="H13" s="225">
        <f t="shared" si="1"/>
        <v>0</v>
      </c>
    </row>
    <row r="14" spans="1:8" ht="15">
      <c r="A14" s="564">
        <v>3</v>
      </c>
      <c r="B14" s="565" t="s">
        <v>111</v>
      </c>
      <c r="C14" s="566">
        <f>SUM(C15:C16)</f>
        <v>4899.73</v>
      </c>
      <c r="D14" s="566">
        <f>SUM(D15:D16)</f>
        <v>11553.02</v>
      </c>
      <c r="E14" s="566">
        <f>SUM(E15:E16)</f>
        <v>11553.02</v>
      </c>
      <c r="F14" s="566">
        <f>SUM(F15:F16)</f>
        <v>5484.0199999999995</v>
      </c>
      <c r="G14" s="570">
        <f t="shared" si="0"/>
        <v>111.92494280297079</v>
      </c>
      <c r="H14" s="575">
        <f t="shared" si="1"/>
        <v>47.46828102089323</v>
      </c>
    </row>
    <row r="15" spans="1:8" ht="15">
      <c r="A15" s="95">
        <v>321</v>
      </c>
      <c r="B15" s="93" t="s">
        <v>111</v>
      </c>
      <c r="C15" s="421">
        <v>3876.83</v>
      </c>
      <c r="D15" s="421">
        <v>10318.86</v>
      </c>
      <c r="E15" s="421">
        <v>10318.86</v>
      </c>
      <c r="F15" s="568">
        <v>4249.86</v>
      </c>
      <c r="G15" s="221">
        <f t="shared" si="0"/>
        <v>109.62203656079839</v>
      </c>
      <c r="H15" s="225">
        <f t="shared" si="1"/>
        <v>41.18536349945633</v>
      </c>
    </row>
    <row r="16" spans="1:8" ht="15">
      <c r="A16" s="95">
        <v>383</v>
      </c>
      <c r="B16" s="93" t="s">
        <v>260</v>
      </c>
      <c r="C16" s="421">
        <v>1022.9</v>
      </c>
      <c r="D16" s="421">
        <v>1234.16</v>
      </c>
      <c r="E16" s="421">
        <v>1234.16</v>
      </c>
      <c r="F16" s="568">
        <v>1234.16</v>
      </c>
      <c r="G16" s="221">
        <f t="shared" si="0"/>
        <v>120.65304526346662</v>
      </c>
      <c r="H16" s="225">
        <f t="shared" si="1"/>
        <v>100</v>
      </c>
    </row>
    <row r="17" spans="1:8" ht="15">
      <c r="A17" s="564">
        <v>4</v>
      </c>
      <c r="B17" s="565" t="s">
        <v>57</v>
      </c>
      <c r="C17" s="566">
        <f>SUM(C18:C20)</f>
        <v>86126.98999999999</v>
      </c>
      <c r="D17" s="566">
        <f>SUM(D18:D20)</f>
        <v>197726.33000000002</v>
      </c>
      <c r="E17" s="566">
        <f>SUM(E18:E20)</f>
        <v>197726.33000000002</v>
      </c>
      <c r="F17" s="566">
        <f>SUM(F18:F20)</f>
        <v>104111</v>
      </c>
      <c r="G17" s="570">
        <f t="shared" si="0"/>
        <v>120.88080635350198</v>
      </c>
      <c r="H17" s="575">
        <f t="shared" si="1"/>
        <v>52.65409012547797</v>
      </c>
    </row>
    <row r="18" spans="1:8" ht="15">
      <c r="A18" s="95">
        <v>431</v>
      </c>
      <c r="B18" s="93" t="s">
        <v>57</v>
      </c>
      <c r="C18" s="421">
        <v>47478.86</v>
      </c>
      <c r="D18" s="421">
        <v>86546.2</v>
      </c>
      <c r="E18" s="421">
        <v>86546.2</v>
      </c>
      <c r="F18" s="568">
        <v>46947.16</v>
      </c>
      <c r="G18" s="221">
        <f t="shared" si="0"/>
        <v>98.8801331792718</v>
      </c>
      <c r="H18" s="225">
        <f t="shared" si="1"/>
        <v>54.24520082915253</v>
      </c>
    </row>
    <row r="19" spans="1:8" ht="15">
      <c r="A19" s="95">
        <v>441</v>
      </c>
      <c r="B19" s="93" t="s">
        <v>259</v>
      </c>
      <c r="C19" s="421">
        <v>38281.88</v>
      </c>
      <c r="D19" s="421">
        <v>105329.88</v>
      </c>
      <c r="E19" s="421">
        <v>105329.88</v>
      </c>
      <c r="F19" s="568">
        <v>51313.59</v>
      </c>
      <c r="G19" s="221">
        <f t="shared" si="0"/>
        <v>134.04145773405068</v>
      </c>
      <c r="H19" s="225">
        <f t="shared" si="1"/>
        <v>48.717030722905974</v>
      </c>
    </row>
    <row r="20" spans="1:8" ht="15">
      <c r="A20" s="95">
        <v>483</v>
      </c>
      <c r="B20" s="93" t="s">
        <v>258</v>
      </c>
      <c r="C20" s="421">
        <v>366.25</v>
      </c>
      <c r="D20" s="421">
        <v>5850.25</v>
      </c>
      <c r="E20" s="421">
        <v>5850.25</v>
      </c>
      <c r="F20" s="568">
        <v>5850.25</v>
      </c>
      <c r="G20" s="221">
        <f t="shared" si="0"/>
        <v>1597.3378839590443</v>
      </c>
      <c r="H20" s="225">
        <f t="shared" si="1"/>
        <v>100</v>
      </c>
    </row>
    <row r="21" spans="1:8" ht="15">
      <c r="A21" s="564">
        <v>5</v>
      </c>
      <c r="B21" s="565" t="s">
        <v>2</v>
      </c>
      <c r="C21" s="566">
        <f>SUM(C22:C25)</f>
        <v>591854.32</v>
      </c>
      <c r="D21" s="566">
        <f>SUM(D22:D25)</f>
        <v>1429153.5</v>
      </c>
      <c r="E21" s="566">
        <f>SUM(E22:E25)</f>
        <v>1429153.5</v>
      </c>
      <c r="F21" s="566">
        <f>SUM(F22:F25)</f>
        <v>687966.3300000001</v>
      </c>
      <c r="G21" s="570">
        <f t="shared" si="0"/>
        <v>116.23913296772086</v>
      </c>
      <c r="H21" s="575">
        <f t="shared" si="1"/>
        <v>48.138029259978026</v>
      </c>
    </row>
    <row r="22" spans="1:8" ht="15">
      <c r="A22" s="95">
        <v>512</v>
      </c>
      <c r="B22" s="93" t="s">
        <v>261</v>
      </c>
      <c r="C22" s="421">
        <v>889.62</v>
      </c>
      <c r="D22" s="421">
        <v>1308.35</v>
      </c>
      <c r="E22" s="421">
        <v>1308.35</v>
      </c>
      <c r="F22" s="568">
        <v>804.9</v>
      </c>
      <c r="G22" s="221">
        <f t="shared" si="0"/>
        <v>90.47683280501786</v>
      </c>
      <c r="H22" s="225">
        <f t="shared" si="1"/>
        <v>61.52023541101388</v>
      </c>
    </row>
    <row r="23" spans="1:8" ht="15">
      <c r="A23" s="95">
        <v>515</v>
      </c>
      <c r="B23" s="93" t="s">
        <v>262</v>
      </c>
      <c r="C23" s="421">
        <v>6323.84</v>
      </c>
      <c r="D23" s="421">
        <v>12609.35</v>
      </c>
      <c r="E23" s="421">
        <v>12609.35</v>
      </c>
      <c r="F23" s="568">
        <v>7317.13</v>
      </c>
      <c r="G23" s="221">
        <f t="shared" si="0"/>
        <v>115.70707038761259</v>
      </c>
      <c r="H23" s="225">
        <f t="shared" si="1"/>
        <v>58.02939881913025</v>
      </c>
    </row>
    <row r="24" spans="1:8" ht="15">
      <c r="A24" s="95">
        <v>521</v>
      </c>
      <c r="B24" s="93" t="s">
        <v>2</v>
      </c>
      <c r="C24" s="421">
        <v>582581.1</v>
      </c>
      <c r="D24" s="421">
        <v>1412185.62</v>
      </c>
      <c r="E24" s="421">
        <v>1412185.62</v>
      </c>
      <c r="F24" s="568">
        <v>676794.12</v>
      </c>
      <c r="G24" s="221">
        <f t="shared" si="0"/>
        <v>116.17165747395512</v>
      </c>
      <c r="H24" s="225">
        <f t="shared" si="1"/>
        <v>47.925294693200456</v>
      </c>
    </row>
    <row r="25" spans="1:8" ht="15">
      <c r="A25" s="95">
        <v>582</v>
      </c>
      <c r="B25" s="93" t="s">
        <v>257</v>
      </c>
      <c r="C25" s="421">
        <v>2059.76</v>
      </c>
      <c r="D25" s="421">
        <v>3050.18</v>
      </c>
      <c r="E25" s="421">
        <v>3050.18</v>
      </c>
      <c r="F25" s="568">
        <v>3050.18</v>
      </c>
      <c r="G25" s="221">
        <f t="shared" si="0"/>
        <v>148.08424282440672</v>
      </c>
      <c r="H25" s="225">
        <f t="shared" si="1"/>
        <v>100</v>
      </c>
    </row>
    <row r="26" spans="1:8" ht="44.25" customHeight="1">
      <c r="A26" s="564">
        <v>7</v>
      </c>
      <c r="B26" s="569" t="s">
        <v>185</v>
      </c>
      <c r="C26" s="566">
        <f>SUM(C27:C28)</f>
        <v>18529.26</v>
      </c>
      <c r="D26" s="566">
        <f>SUM(D27:D28)</f>
        <v>202194.78</v>
      </c>
      <c r="E26" s="566">
        <f>SUM(E27:E28)</f>
        <v>202194.78</v>
      </c>
      <c r="F26" s="566">
        <f>SUM(F27:F28)</f>
        <v>202011.82</v>
      </c>
      <c r="G26" s="570">
        <f t="shared" si="0"/>
        <v>1090.2314501496553</v>
      </c>
      <c r="H26" s="575">
        <f t="shared" si="1"/>
        <v>99.90951299534044</v>
      </c>
    </row>
    <row r="27" spans="1:8" ht="44.25" customHeight="1">
      <c r="A27" s="95">
        <v>731</v>
      </c>
      <c r="B27" s="193" t="s">
        <v>185</v>
      </c>
      <c r="C27" s="421">
        <v>774.41</v>
      </c>
      <c r="D27" s="421">
        <v>411.35</v>
      </c>
      <c r="E27" s="421">
        <v>411.35</v>
      </c>
      <c r="F27" s="568">
        <v>228.39</v>
      </c>
      <c r="G27" s="221">
        <f t="shared" si="0"/>
        <v>29.492129492129493</v>
      </c>
      <c r="H27" s="225">
        <f t="shared" si="1"/>
        <v>55.52206150480126</v>
      </c>
    </row>
    <row r="28" spans="1:8" ht="44.25" customHeight="1">
      <c r="A28" s="174">
        <v>782</v>
      </c>
      <c r="B28" s="562" t="s">
        <v>256</v>
      </c>
      <c r="C28" s="422">
        <v>17754.85</v>
      </c>
      <c r="D28" s="422">
        <v>201783.43</v>
      </c>
      <c r="E28" s="422">
        <v>201783.43</v>
      </c>
      <c r="F28" s="567">
        <v>201783.43</v>
      </c>
      <c r="G28" s="303">
        <f t="shared" si="0"/>
        <v>1136.4975203958356</v>
      </c>
      <c r="H28" s="325">
        <f t="shared" si="1"/>
        <v>100</v>
      </c>
    </row>
    <row r="29" spans="1:8" ht="21.75" customHeight="1">
      <c r="A29" s="576"/>
      <c r="B29" s="577" t="s">
        <v>112</v>
      </c>
      <c r="C29" s="578">
        <f>C11+C14+C17+C21+C26</f>
        <v>705324.25</v>
      </c>
      <c r="D29" s="578">
        <f>D11+D14+D17+D21+D26</f>
        <v>1856562.6900000002</v>
      </c>
      <c r="E29" s="578">
        <f>E11+E14+E17+E21+E26</f>
        <v>1856562.6900000002</v>
      </c>
      <c r="F29" s="578">
        <f>F11+F14+F17+F21+F26</f>
        <v>1007483.3300000001</v>
      </c>
      <c r="G29" s="579">
        <f t="shared" si="0"/>
        <v>142.8397407291753</v>
      </c>
      <c r="H29" s="580">
        <f t="shared" si="1"/>
        <v>54.2660549749602</v>
      </c>
    </row>
    <row r="33" spans="1:8" ht="20.25">
      <c r="A33" s="652" t="s">
        <v>24</v>
      </c>
      <c r="B33" s="652"/>
      <c r="C33" s="652"/>
      <c r="D33" s="652"/>
      <c r="E33" s="652"/>
      <c r="F33" s="652"/>
      <c r="G33" s="652"/>
      <c r="H33" s="3"/>
    </row>
    <row r="34" spans="1:8" ht="15">
      <c r="A34" s="3"/>
      <c r="B34" s="3"/>
      <c r="C34" s="3"/>
      <c r="D34" s="41"/>
      <c r="E34" s="41"/>
      <c r="F34" s="41"/>
      <c r="G34" s="41"/>
      <c r="H34" s="3"/>
    </row>
    <row r="35" spans="1:8" ht="12.75" customHeight="1">
      <c r="A35" s="651" t="s">
        <v>268</v>
      </c>
      <c r="B35" s="651" t="s">
        <v>269</v>
      </c>
      <c r="C35" s="647" t="s">
        <v>271</v>
      </c>
      <c r="D35" s="641" t="s">
        <v>272</v>
      </c>
      <c r="E35" s="641" t="s">
        <v>273</v>
      </c>
      <c r="F35" s="641" t="s">
        <v>274</v>
      </c>
      <c r="G35" s="641" t="s">
        <v>68</v>
      </c>
      <c r="H35" s="641" t="s">
        <v>68</v>
      </c>
    </row>
    <row r="36" spans="1:8" ht="43.5" customHeight="1">
      <c r="A36" s="651"/>
      <c r="B36" s="651"/>
      <c r="C36" s="648"/>
      <c r="D36" s="642"/>
      <c r="E36" s="642"/>
      <c r="F36" s="642"/>
      <c r="G36" s="642"/>
      <c r="H36" s="642"/>
    </row>
    <row r="37" spans="1:8" ht="12.75">
      <c r="A37" s="644">
        <v>1</v>
      </c>
      <c r="B37" s="644"/>
      <c r="C37" s="83">
        <v>2</v>
      </c>
      <c r="D37" s="84">
        <v>3</v>
      </c>
      <c r="E37" s="84">
        <v>4</v>
      </c>
      <c r="F37" s="84">
        <v>5</v>
      </c>
      <c r="G37" s="84" t="s">
        <v>69</v>
      </c>
      <c r="H37" s="84" t="s">
        <v>70</v>
      </c>
    </row>
    <row r="38" spans="1:8" ht="15">
      <c r="A38" s="563">
        <v>1</v>
      </c>
      <c r="B38" s="571" t="s">
        <v>0</v>
      </c>
      <c r="C38" s="572">
        <f>SUM(C39:C40)</f>
        <v>3913.95</v>
      </c>
      <c r="D38" s="572">
        <f>SUM(D39:D40)</f>
        <v>15935.06</v>
      </c>
      <c r="E38" s="572">
        <f>SUM(E39:E40)</f>
        <v>15935.06</v>
      </c>
      <c r="F38" s="572">
        <f>SUM(F39:F40)</f>
        <v>8310.16</v>
      </c>
      <c r="G38" s="573">
        <f>F38/C38*100</f>
        <v>212.3215677256991</v>
      </c>
      <c r="H38" s="574">
        <f>F38/E38*100</f>
        <v>52.15016448008354</v>
      </c>
    </row>
    <row r="39" spans="1:8" ht="15">
      <c r="A39" s="95">
        <v>111</v>
      </c>
      <c r="B39" s="93" t="s">
        <v>264</v>
      </c>
      <c r="C39" s="421">
        <v>3913.95</v>
      </c>
      <c r="D39" s="421">
        <v>13989.05</v>
      </c>
      <c r="E39" s="421">
        <f>D39</f>
        <v>13989.05</v>
      </c>
      <c r="F39" s="421">
        <v>8310.16</v>
      </c>
      <c r="G39" s="221">
        <f aca="true" t="shared" si="2" ref="G39:G56">F39/C39*100</f>
        <v>212.3215677256991</v>
      </c>
      <c r="H39" s="225">
        <f aca="true" t="shared" si="3" ref="H39:H56">F39/E39*100</f>
        <v>59.404748714172875</v>
      </c>
    </row>
    <row r="40" spans="1:8" ht="15">
      <c r="A40" s="95">
        <v>116</v>
      </c>
      <c r="B40" s="93" t="s">
        <v>263</v>
      </c>
      <c r="C40" s="421"/>
      <c r="D40" s="421">
        <v>1946.01</v>
      </c>
      <c r="E40" s="421">
        <f>D40</f>
        <v>1946.01</v>
      </c>
      <c r="F40" s="421"/>
      <c r="G40" s="221" t="e">
        <f t="shared" si="2"/>
        <v>#DIV/0!</v>
      </c>
      <c r="H40" s="225">
        <f t="shared" si="3"/>
        <v>0</v>
      </c>
    </row>
    <row r="41" spans="1:8" ht="15">
      <c r="A41" s="564">
        <v>3</v>
      </c>
      <c r="B41" s="565" t="s">
        <v>111</v>
      </c>
      <c r="C41" s="566">
        <f>SUM(C42:C43)</f>
        <v>3195.95</v>
      </c>
      <c r="D41" s="566">
        <f>SUM(D42:D43)</f>
        <v>11553.02</v>
      </c>
      <c r="E41" s="566">
        <f>SUM(E42:E43)</f>
        <v>11553.02</v>
      </c>
      <c r="F41" s="566">
        <f>SUM(F42:F43)</f>
        <v>3884.6</v>
      </c>
      <c r="G41" s="570">
        <f t="shared" si="2"/>
        <v>121.54758366057041</v>
      </c>
      <c r="H41" s="575">
        <f t="shared" si="3"/>
        <v>33.62410867461495</v>
      </c>
    </row>
    <row r="42" spans="1:8" ht="15">
      <c r="A42" s="95">
        <v>321</v>
      </c>
      <c r="B42" s="93" t="s">
        <v>111</v>
      </c>
      <c r="C42" s="421">
        <v>3195.95</v>
      </c>
      <c r="D42" s="421">
        <v>10318.86</v>
      </c>
      <c r="E42" s="421">
        <f>D42</f>
        <v>10318.86</v>
      </c>
      <c r="F42" s="568">
        <v>3884.6</v>
      </c>
      <c r="G42" s="221">
        <f t="shared" si="2"/>
        <v>121.54758366057041</v>
      </c>
      <c r="H42" s="225">
        <f t="shared" si="3"/>
        <v>37.64563139726675</v>
      </c>
    </row>
    <row r="43" spans="1:8" ht="15">
      <c r="A43" s="95">
        <v>383</v>
      </c>
      <c r="B43" s="93" t="s">
        <v>260</v>
      </c>
      <c r="C43" s="421"/>
      <c r="D43" s="421">
        <v>1234.16</v>
      </c>
      <c r="E43" s="421">
        <f>D43</f>
        <v>1234.16</v>
      </c>
      <c r="F43" s="568"/>
      <c r="G43" s="221" t="e">
        <f t="shared" si="2"/>
        <v>#DIV/0!</v>
      </c>
      <c r="H43" s="225">
        <f t="shared" si="3"/>
        <v>0</v>
      </c>
    </row>
    <row r="44" spans="1:8" ht="15">
      <c r="A44" s="564">
        <v>4</v>
      </c>
      <c r="B44" s="565" t="s">
        <v>57</v>
      </c>
      <c r="C44" s="566">
        <f>SUM(C45:C47)</f>
        <v>81850.87000000001</v>
      </c>
      <c r="D44" s="566">
        <f>SUM(D45:D47)</f>
        <v>197726.33000000002</v>
      </c>
      <c r="E44" s="566">
        <f>SUM(E45:E47)</f>
        <v>197726.33000000002</v>
      </c>
      <c r="F44" s="566">
        <f>SUM(F45:F47)</f>
        <v>93364.72</v>
      </c>
      <c r="G44" s="570">
        <f t="shared" si="2"/>
        <v>114.06686330884448</v>
      </c>
      <c r="H44" s="575">
        <f t="shared" si="3"/>
        <v>47.2191639828646</v>
      </c>
    </row>
    <row r="45" spans="1:8" ht="33.75" customHeight="1">
      <c r="A45" s="95">
        <v>431</v>
      </c>
      <c r="B45" s="93" t="s">
        <v>57</v>
      </c>
      <c r="C45" s="421">
        <v>35859.44</v>
      </c>
      <c r="D45" s="421">
        <v>86546.2</v>
      </c>
      <c r="E45" s="421">
        <f>D45</f>
        <v>86546.2</v>
      </c>
      <c r="F45" s="568">
        <v>37272.46</v>
      </c>
      <c r="G45" s="221">
        <f t="shared" si="2"/>
        <v>103.94044078769772</v>
      </c>
      <c r="H45" s="225">
        <f t="shared" si="3"/>
        <v>43.06654711587568</v>
      </c>
    </row>
    <row r="46" spans="1:8" ht="49.5" customHeight="1">
      <c r="A46" s="95">
        <v>441</v>
      </c>
      <c r="B46" s="93" t="s">
        <v>259</v>
      </c>
      <c r="C46" s="421">
        <v>42399.66</v>
      </c>
      <c r="D46" s="421">
        <v>105329.88</v>
      </c>
      <c r="E46" s="421">
        <f>D46</f>
        <v>105329.88</v>
      </c>
      <c r="F46" s="568">
        <v>53652.99</v>
      </c>
      <c r="G46" s="221">
        <f t="shared" si="2"/>
        <v>126.54108547096838</v>
      </c>
      <c r="H46" s="225">
        <f t="shared" si="3"/>
        <v>50.938052905785135</v>
      </c>
    </row>
    <row r="47" spans="1:8" ht="15">
      <c r="A47" s="95">
        <v>483</v>
      </c>
      <c r="B47" s="93" t="s">
        <v>258</v>
      </c>
      <c r="C47" s="421">
        <v>3591.77</v>
      </c>
      <c r="D47" s="421">
        <v>5850.25</v>
      </c>
      <c r="E47" s="421">
        <f>D47</f>
        <v>5850.25</v>
      </c>
      <c r="F47" s="568">
        <v>2439.27</v>
      </c>
      <c r="G47" s="221">
        <f t="shared" si="2"/>
        <v>67.91275610632084</v>
      </c>
      <c r="H47" s="225">
        <f t="shared" si="3"/>
        <v>41.69514123328063</v>
      </c>
    </row>
    <row r="48" spans="1:8" ht="15">
      <c r="A48" s="564">
        <v>5</v>
      </c>
      <c r="B48" s="565" t="s">
        <v>2</v>
      </c>
      <c r="C48" s="566">
        <f>SUM(C49:C52)</f>
        <v>591258.1</v>
      </c>
      <c r="D48" s="566">
        <f>SUM(D49:D52)</f>
        <v>1429153.5</v>
      </c>
      <c r="E48" s="566">
        <f>SUM(E49:E52)</f>
        <v>1429153.5</v>
      </c>
      <c r="F48" s="566">
        <f>SUM(F49:F52)</f>
        <v>692597.01</v>
      </c>
      <c r="G48" s="570">
        <f t="shared" si="2"/>
        <v>117.13953855346759</v>
      </c>
      <c r="H48" s="575">
        <f t="shared" si="3"/>
        <v>48.46204483983001</v>
      </c>
    </row>
    <row r="49" spans="1:8" ht="15">
      <c r="A49" s="95">
        <v>512</v>
      </c>
      <c r="B49" s="93" t="s">
        <v>261</v>
      </c>
      <c r="C49" s="421">
        <v>889.62</v>
      </c>
      <c r="D49" s="421">
        <v>1308.35</v>
      </c>
      <c r="E49" s="421">
        <f>D49</f>
        <v>1308.35</v>
      </c>
      <c r="F49" s="568">
        <v>804.9</v>
      </c>
      <c r="G49" s="221">
        <f t="shared" si="2"/>
        <v>90.47683280501786</v>
      </c>
      <c r="H49" s="225">
        <f t="shared" si="3"/>
        <v>61.52023541101388</v>
      </c>
    </row>
    <row r="50" spans="1:8" ht="15">
      <c r="A50" s="95">
        <v>515</v>
      </c>
      <c r="B50" s="93" t="s">
        <v>262</v>
      </c>
      <c r="C50" s="421">
        <v>6323.84</v>
      </c>
      <c r="D50" s="421">
        <v>12609.35</v>
      </c>
      <c r="E50" s="421">
        <f>D50</f>
        <v>12609.35</v>
      </c>
      <c r="F50" s="568">
        <v>7317.13</v>
      </c>
      <c r="G50" s="221">
        <f t="shared" si="2"/>
        <v>115.70707038761259</v>
      </c>
      <c r="H50" s="225">
        <f t="shared" si="3"/>
        <v>58.02939881913025</v>
      </c>
    </row>
    <row r="51" spans="1:8" ht="15">
      <c r="A51" s="95">
        <v>521</v>
      </c>
      <c r="B51" s="93" t="s">
        <v>2</v>
      </c>
      <c r="C51" s="421">
        <v>582704.3</v>
      </c>
      <c r="D51" s="421">
        <v>1411825.55</v>
      </c>
      <c r="E51" s="421">
        <f>D51</f>
        <v>1411825.55</v>
      </c>
      <c r="F51" s="568">
        <v>681826.15</v>
      </c>
      <c r="G51" s="221">
        <f t="shared" si="2"/>
        <v>117.01066046706707</v>
      </c>
      <c r="H51" s="225">
        <f t="shared" si="3"/>
        <v>48.293937590235565</v>
      </c>
    </row>
    <row r="52" spans="1:8" ht="15">
      <c r="A52" s="95">
        <v>582</v>
      </c>
      <c r="B52" s="93" t="s">
        <v>257</v>
      </c>
      <c r="C52" s="421">
        <v>1340.34</v>
      </c>
      <c r="D52" s="421">
        <v>3410.25</v>
      </c>
      <c r="E52" s="421">
        <f>D52</f>
        <v>3410.25</v>
      </c>
      <c r="F52" s="568">
        <v>2648.83</v>
      </c>
      <c r="G52" s="221">
        <f t="shared" si="2"/>
        <v>197.62373726069507</v>
      </c>
      <c r="H52" s="225">
        <f t="shared" si="3"/>
        <v>77.67260464775309</v>
      </c>
    </row>
    <row r="53" spans="1:8" ht="30">
      <c r="A53" s="564">
        <v>7</v>
      </c>
      <c r="B53" s="569" t="s">
        <v>185</v>
      </c>
      <c r="C53" s="566">
        <f>SUM(C54:C55)</f>
        <v>13759.07</v>
      </c>
      <c r="D53" s="566">
        <f>SUM(D54:D55)</f>
        <v>202194.78</v>
      </c>
      <c r="E53" s="566">
        <f>SUM(E54:E55)</f>
        <v>202194.78</v>
      </c>
      <c r="F53" s="566">
        <f>SUM(F54:F55)</f>
        <v>112999.29</v>
      </c>
      <c r="G53" s="570">
        <f t="shared" si="2"/>
        <v>821.2712777825826</v>
      </c>
      <c r="H53" s="575">
        <f t="shared" si="3"/>
        <v>55.88635374266339</v>
      </c>
    </row>
    <row r="54" spans="1:8" ht="30">
      <c r="A54" s="95">
        <v>731</v>
      </c>
      <c r="B54" s="193" t="s">
        <v>185</v>
      </c>
      <c r="C54" s="421">
        <v>602.92</v>
      </c>
      <c r="D54" s="421">
        <v>411.35</v>
      </c>
      <c r="E54" s="421">
        <f>D54</f>
        <v>411.35</v>
      </c>
      <c r="F54" s="568">
        <v>117.04</v>
      </c>
      <c r="G54" s="221">
        <f t="shared" si="2"/>
        <v>19.41219398925231</v>
      </c>
      <c r="H54" s="225">
        <f t="shared" si="3"/>
        <v>28.452655889145497</v>
      </c>
    </row>
    <row r="55" spans="1:8" ht="45">
      <c r="A55" s="174">
        <v>782</v>
      </c>
      <c r="B55" s="562" t="s">
        <v>256</v>
      </c>
      <c r="C55" s="422">
        <v>13156.15</v>
      </c>
      <c r="D55" s="422">
        <v>201783.43</v>
      </c>
      <c r="E55" s="421">
        <f>D55</f>
        <v>201783.43</v>
      </c>
      <c r="F55" s="567">
        <v>112882.25</v>
      </c>
      <c r="G55" s="303">
        <f t="shared" si="2"/>
        <v>858.0188733025999</v>
      </c>
      <c r="H55" s="325">
        <f t="shared" si="3"/>
        <v>55.942279304103415</v>
      </c>
    </row>
    <row r="56" spans="1:8" ht="15.75">
      <c r="A56" s="576"/>
      <c r="B56" s="577" t="s">
        <v>112</v>
      </c>
      <c r="C56" s="578">
        <f>C38+C41+C44+C48+C53</f>
        <v>693977.94</v>
      </c>
      <c r="D56" s="578">
        <f>D38+D41+D44+D48+D53</f>
        <v>1856562.6900000002</v>
      </c>
      <c r="E56" s="578">
        <f>E38+E41+E44+E48+E53</f>
        <v>1856562.6900000002</v>
      </c>
      <c r="F56" s="578">
        <f>F38+F41+F44+F48+F53</f>
        <v>911155.78</v>
      </c>
      <c r="G56" s="579">
        <f t="shared" si="2"/>
        <v>131.29463164203753</v>
      </c>
      <c r="H56" s="580">
        <f t="shared" si="3"/>
        <v>49.077566026062925</v>
      </c>
    </row>
  </sheetData>
  <sheetProtection/>
  <mergeCells count="23">
    <mergeCell ref="A1:G1"/>
    <mergeCell ref="A3:G3"/>
    <mergeCell ref="A6:G6"/>
    <mergeCell ref="A2:G2"/>
    <mergeCell ref="E35:E36"/>
    <mergeCell ref="F35:F36"/>
    <mergeCell ref="G35:G36"/>
    <mergeCell ref="E8:E9"/>
    <mergeCell ref="F8:F9"/>
    <mergeCell ref="G8:G9"/>
    <mergeCell ref="H8:H9"/>
    <mergeCell ref="A10:B10"/>
    <mergeCell ref="H35:H36"/>
    <mergeCell ref="B8:B9"/>
    <mergeCell ref="C8:C9"/>
    <mergeCell ref="D8:D9"/>
    <mergeCell ref="A37:B37"/>
    <mergeCell ref="A8:A9"/>
    <mergeCell ref="A33:G33"/>
    <mergeCell ref="A35:A36"/>
    <mergeCell ref="B35:B36"/>
    <mergeCell ref="C35:C36"/>
    <mergeCell ref="D35:D36"/>
  </mergeCells>
  <printOptions/>
  <pageMargins left="0.7" right="0.7" top="0.75" bottom="0.75" header="0.3" footer="0.3"/>
  <pageSetup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57"/>
  <sheetViews>
    <sheetView tabSelected="1" view="pageBreakPreview" zoomScaleNormal="85" zoomScaleSheetLayoutView="100" zoomScalePageLayoutView="0" workbookViewId="0" topLeftCell="A1024">
      <selection activeCell="A421" sqref="A421:B421"/>
    </sheetView>
  </sheetViews>
  <sheetFormatPr defaultColWidth="9.140625" defaultRowHeight="12.75"/>
  <cols>
    <col min="1" max="1" width="11.57421875" style="3" customWidth="1"/>
    <col min="2" max="2" width="44.7109375" style="3" customWidth="1"/>
    <col min="3" max="3" width="18.7109375" style="3" customWidth="1"/>
    <col min="4" max="4" width="19.421875" style="14" customWidth="1"/>
    <col min="5" max="5" width="18.7109375" style="14" customWidth="1"/>
    <col min="6" max="6" width="20.00390625" style="14" customWidth="1"/>
    <col min="7" max="7" width="17.7109375" style="14" customWidth="1"/>
    <col min="8" max="8" width="17.28125" style="3" customWidth="1"/>
    <col min="9" max="13" width="15.140625" style="3" customWidth="1"/>
    <col min="14" max="14" width="16.7109375" style="3" hidden="1" customWidth="1"/>
    <col min="15" max="15" width="16.421875" style="3" hidden="1" customWidth="1"/>
    <col min="16" max="16" width="12.57421875" style="3" hidden="1" customWidth="1"/>
    <col min="17" max="17" width="15.140625" style="3" customWidth="1"/>
    <col min="18" max="16384" width="9.140625" style="3" customWidth="1"/>
  </cols>
  <sheetData>
    <row r="1" spans="1:8" ht="49.5" customHeight="1">
      <c r="A1" s="636" t="s">
        <v>170</v>
      </c>
      <c r="B1" s="636"/>
      <c r="C1" s="636"/>
      <c r="D1" s="636"/>
      <c r="E1" s="636"/>
      <c r="F1" s="636"/>
      <c r="G1" s="636"/>
      <c r="H1" s="2"/>
    </row>
    <row r="2" ht="18.75">
      <c r="C2" s="268" t="s">
        <v>205</v>
      </c>
    </row>
    <row r="3" spans="1:7" ht="20.25">
      <c r="A3" s="680" t="s">
        <v>28</v>
      </c>
      <c r="B3" s="680"/>
      <c r="C3" s="680"/>
      <c r="D3" s="680"/>
      <c r="E3" s="680"/>
      <c r="F3" s="680"/>
      <c r="G3" s="680"/>
    </row>
    <row r="5" spans="1:7" s="5" customFormat="1" ht="15">
      <c r="A5" s="4" t="s">
        <v>265</v>
      </c>
      <c r="D5" s="6"/>
      <c r="E5" s="6"/>
      <c r="F5" s="6"/>
      <c r="G5" s="6"/>
    </row>
    <row r="6" spans="1:8" ht="15.75" customHeight="1">
      <c r="A6" s="645" t="s">
        <v>29</v>
      </c>
      <c r="B6" s="647" t="s">
        <v>3</v>
      </c>
      <c r="C6" s="647" t="s">
        <v>271</v>
      </c>
      <c r="D6" s="641" t="s">
        <v>272</v>
      </c>
      <c r="E6" s="641" t="s">
        <v>273</v>
      </c>
      <c r="F6" s="641" t="s">
        <v>274</v>
      </c>
      <c r="G6" s="641" t="s">
        <v>68</v>
      </c>
      <c r="H6" s="641" t="s">
        <v>68</v>
      </c>
    </row>
    <row r="7" spans="1:8" ht="31.5" customHeight="1">
      <c r="A7" s="646"/>
      <c r="B7" s="648"/>
      <c r="C7" s="648"/>
      <c r="D7" s="642"/>
      <c r="E7" s="642"/>
      <c r="F7" s="642"/>
      <c r="G7" s="642"/>
      <c r="H7" s="642"/>
    </row>
    <row r="8" spans="1:8" s="64" customFormat="1" ht="12">
      <c r="A8" s="649">
        <v>1</v>
      </c>
      <c r="B8" s="649"/>
      <c r="C8" s="62">
        <v>2</v>
      </c>
      <c r="D8" s="63">
        <v>3</v>
      </c>
      <c r="E8" s="63">
        <v>4</v>
      </c>
      <c r="F8" s="63">
        <v>5</v>
      </c>
      <c r="G8" s="63" t="s">
        <v>69</v>
      </c>
      <c r="H8" s="63" t="s">
        <v>70</v>
      </c>
    </row>
    <row r="9" spans="1:8" ht="30">
      <c r="A9" s="131">
        <v>67</v>
      </c>
      <c r="B9" s="115" t="s">
        <v>36</v>
      </c>
      <c r="C9" s="363">
        <f>SUM(C11,C12)</f>
        <v>3913.95</v>
      </c>
      <c r="D9" s="363">
        <f>D10</f>
        <v>15935.06</v>
      </c>
      <c r="E9" s="363">
        <f>E10</f>
        <v>15935.06</v>
      </c>
      <c r="F9" s="363">
        <f>F10</f>
        <v>7910.16</v>
      </c>
      <c r="G9" s="113">
        <f>F9/C9*100</f>
        <v>202.10171310313112</v>
      </c>
      <c r="H9" s="130">
        <f>F9/E9*100</f>
        <v>49.63997625361938</v>
      </c>
    </row>
    <row r="10" spans="1:8" ht="45">
      <c r="A10" s="131">
        <v>671</v>
      </c>
      <c r="B10" s="115" t="s">
        <v>215</v>
      </c>
      <c r="C10" s="363">
        <f>C11+C12</f>
        <v>3913.95</v>
      </c>
      <c r="D10" s="363">
        <v>15935.06</v>
      </c>
      <c r="E10" s="363">
        <v>15935.06</v>
      </c>
      <c r="F10" s="363">
        <f>F11</f>
        <v>7910.16</v>
      </c>
      <c r="G10" s="113">
        <f>F10/C10*100</f>
        <v>202.10171310313112</v>
      </c>
      <c r="H10" s="130">
        <f>F10/E10*100</f>
        <v>49.63997625361938</v>
      </c>
    </row>
    <row r="11" spans="1:8" ht="30">
      <c r="A11" s="20">
        <v>6711</v>
      </c>
      <c r="B11" s="21" t="s">
        <v>37</v>
      </c>
      <c r="C11" s="364">
        <v>3913.95</v>
      </c>
      <c r="D11" s="365"/>
      <c r="E11" s="365"/>
      <c r="F11" s="365">
        <v>7910.16</v>
      </c>
      <c r="G11" s="52">
        <f>F11/C11*100</f>
        <v>202.10171310313112</v>
      </c>
      <c r="H11" s="54" t="e">
        <f>F11/E11*100</f>
        <v>#DIV/0!</v>
      </c>
    </row>
    <row r="12" spans="1:8" ht="45">
      <c r="A12" s="55">
        <v>6712</v>
      </c>
      <c r="B12" s="53" t="s">
        <v>38</v>
      </c>
      <c r="C12" s="372"/>
      <c r="D12" s="371"/>
      <c r="E12" s="371"/>
      <c r="F12" s="371"/>
      <c r="G12" s="111" t="e">
        <f>F12/C12*100</f>
        <v>#DIV/0!</v>
      </c>
      <c r="H12" s="112" t="e">
        <f>F12/E12*100</f>
        <v>#DIV/0!</v>
      </c>
    </row>
    <row r="13" spans="1:8" ht="21.75" customHeight="1">
      <c r="A13" s="674" t="s">
        <v>266</v>
      </c>
      <c r="B13" s="674"/>
      <c r="C13" s="392">
        <f>C9</f>
        <v>3913.95</v>
      </c>
      <c r="D13" s="392">
        <f>D9</f>
        <v>15935.06</v>
      </c>
      <c r="E13" s="392">
        <f>E9</f>
        <v>15935.06</v>
      </c>
      <c r="F13" s="392">
        <f>F9</f>
        <v>7910.16</v>
      </c>
      <c r="G13" s="132">
        <f>F13/C13*100</f>
        <v>202.10171310313112</v>
      </c>
      <c r="H13" s="132">
        <f>F13/E13*100</f>
        <v>49.63997625361938</v>
      </c>
    </row>
    <row r="14" spans="1:7" ht="15">
      <c r="A14" s="57"/>
      <c r="B14" s="57"/>
      <c r="C14" s="57"/>
      <c r="D14" s="12"/>
      <c r="E14" s="12"/>
      <c r="F14" s="12"/>
      <c r="G14" s="12"/>
    </row>
    <row r="15" spans="1:7" ht="15">
      <c r="A15" s="4" t="s">
        <v>39</v>
      </c>
      <c r="B15" s="5"/>
      <c r="C15" s="5"/>
      <c r="D15" s="6"/>
      <c r="E15" s="6"/>
      <c r="F15" s="6"/>
      <c r="G15" s="6"/>
    </row>
    <row r="16" spans="1:8" ht="15" customHeight="1">
      <c r="A16" s="645" t="s">
        <v>29</v>
      </c>
      <c r="B16" s="647" t="s">
        <v>3</v>
      </c>
      <c r="C16" s="647" t="s">
        <v>271</v>
      </c>
      <c r="D16" s="641" t="s">
        <v>272</v>
      </c>
      <c r="E16" s="641" t="s">
        <v>273</v>
      </c>
      <c r="F16" s="641" t="s">
        <v>274</v>
      </c>
      <c r="G16" s="641" t="s">
        <v>68</v>
      </c>
      <c r="H16" s="641" t="s">
        <v>68</v>
      </c>
    </row>
    <row r="17" spans="1:8" ht="30" customHeight="1">
      <c r="A17" s="646"/>
      <c r="B17" s="648"/>
      <c r="C17" s="648"/>
      <c r="D17" s="642"/>
      <c r="E17" s="642"/>
      <c r="F17" s="642"/>
      <c r="G17" s="642"/>
      <c r="H17" s="642"/>
    </row>
    <row r="18" spans="1:8" s="64" customFormat="1" ht="12">
      <c r="A18" s="649">
        <v>1</v>
      </c>
      <c r="B18" s="649"/>
      <c r="C18" s="62">
        <v>2</v>
      </c>
      <c r="D18" s="63">
        <v>3</v>
      </c>
      <c r="E18" s="63">
        <v>4</v>
      </c>
      <c r="F18" s="63">
        <v>5</v>
      </c>
      <c r="G18" s="63" t="s">
        <v>69</v>
      </c>
      <c r="H18" s="63" t="s">
        <v>70</v>
      </c>
    </row>
    <row r="19" spans="1:8" s="64" customFormat="1" ht="15">
      <c r="A19" s="192">
        <v>64</v>
      </c>
      <c r="B19" s="189" t="s">
        <v>172</v>
      </c>
      <c r="C19" s="393">
        <f aca="true" t="shared" si="0" ref="C19:F20">C20</f>
        <v>5.39</v>
      </c>
      <c r="D19" s="393">
        <f t="shared" si="0"/>
        <v>60</v>
      </c>
      <c r="E19" s="393">
        <f t="shared" si="0"/>
        <v>60</v>
      </c>
      <c r="F19" s="393">
        <f t="shared" si="0"/>
        <v>36.65</v>
      </c>
      <c r="G19" s="190">
        <f aca="true" t="shared" si="1" ref="G19:G29">F19/C19*100</f>
        <v>679.9628942486086</v>
      </c>
      <c r="H19" s="191">
        <f aca="true" t="shared" si="2" ref="H19:H29">F19/E19*100</f>
        <v>61.083333333333336</v>
      </c>
    </row>
    <row r="20" spans="1:8" s="64" customFormat="1" ht="15">
      <c r="A20" s="218">
        <v>641</v>
      </c>
      <c r="B20" s="212" t="s">
        <v>173</v>
      </c>
      <c r="C20" s="367">
        <f t="shared" si="0"/>
        <v>5.39</v>
      </c>
      <c r="D20" s="367">
        <v>60</v>
      </c>
      <c r="E20" s="367">
        <v>60</v>
      </c>
      <c r="F20" s="367">
        <f t="shared" si="0"/>
        <v>36.65</v>
      </c>
      <c r="G20" s="133">
        <f t="shared" si="1"/>
        <v>679.9628942486086</v>
      </c>
      <c r="H20" s="185">
        <f t="shared" si="2"/>
        <v>61.083333333333336</v>
      </c>
    </row>
    <row r="21" spans="1:8" s="64" customFormat="1" ht="30">
      <c r="A21" s="315">
        <v>6413</v>
      </c>
      <c r="B21" s="316" t="s">
        <v>225</v>
      </c>
      <c r="C21" s="394">
        <v>5.39</v>
      </c>
      <c r="D21" s="395"/>
      <c r="E21" s="365"/>
      <c r="F21" s="395">
        <v>36.65</v>
      </c>
      <c r="G21" s="111">
        <f t="shared" si="1"/>
        <v>679.9628942486086</v>
      </c>
      <c r="H21" s="165" t="e">
        <f t="shared" si="2"/>
        <v>#DIV/0!</v>
      </c>
    </row>
    <row r="22" spans="1:8" ht="30">
      <c r="A22" s="131">
        <v>66</v>
      </c>
      <c r="B22" s="115" t="s">
        <v>42</v>
      </c>
      <c r="C22" s="363">
        <f>C23+C26</f>
        <v>3871.44</v>
      </c>
      <c r="D22" s="363">
        <f>D23+D26</f>
        <v>10258.86</v>
      </c>
      <c r="E22" s="363">
        <f>E23+E26</f>
        <v>10258.86</v>
      </c>
      <c r="F22" s="363">
        <f>F23+F26</f>
        <v>4213.21</v>
      </c>
      <c r="G22" s="114">
        <f t="shared" si="1"/>
        <v>108.82798131961233</v>
      </c>
      <c r="H22" s="130">
        <f t="shared" si="2"/>
        <v>41.068988172175075</v>
      </c>
    </row>
    <row r="23" spans="1:8" ht="30">
      <c r="A23" s="131">
        <v>661</v>
      </c>
      <c r="B23" s="115" t="s">
        <v>41</v>
      </c>
      <c r="C23" s="363">
        <f>C24+C25</f>
        <v>3871.44</v>
      </c>
      <c r="D23" s="363">
        <v>10258.86</v>
      </c>
      <c r="E23" s="363">
        <v>10258.86</v>
      </c>
      <c r="F23" s="363">
        <f>F24+F25</f>
        <v>4213.21</v>
      </c>
      <c r="G23" s="114">
        <f t="shared" si="1"/>
        <v>108.82798131961233</v>
      </c>
      <c r="H23" s="130">
        <f t="shared" si="2"/>
        <v>41.068988172175075</v>
      </c>
    </row>
    <row r="24" spans="1:8" ht="15">
      <c r="A24" s="20">
        <v>6614</v>
      </c>
      <c r="B24" s="21" t="s">
        <v>145</v>
      </c>
      <c r="C24" s="364"/>
      <c r="D24" s="365"/>
      <c r="E24" s="365"/>
      <c r="F24" s="396"/>
      <c r="G24" s="52" t="e">
        <f t="shared" si="1"/>
        <v>#DIV/0!</v>
      </c>
      <c r="H24" s="54" t="e">
        <f t="shared" si="2"/>
        <v>#DIV/0!</v>
      </c>
    </row>
    <row r="25" spans="1:8" ht="15">
      <c r="A25" s="163">
        <v>6615</v>
      </c>
      <c r="B25" s="166" t="s">
        <v>144</v>
      </c>
      <c r="C25" s="364">
        <v>3871.44</v>
      </c>
      <c r="D25" s="365"/>
      <c r="E25" s="365"/>
      <c r="F25" s="397">
        <v>4213.21</v>
      </c>
      <c r="G25" s="33">
        <f t="shared" si="1"/>
        <v>108.82798131961233</v>
      </c>
      <c r="H25" s="165" t="e">
        <f t="shared" si="2"/>
        <v>#DIV/0!</v>
      </c>
    </row>
    <row r="26" spans="1:8" ht="45">
      <c r="A26" s="317">
        <v>663</v>
      </c>
      <c r="B26" s="318" t="s">
        <v>227</v>
      </c>
      <c r="C26" s="398">
        <f>C27+C28</f>
        <v>0</v>
      </c>
      <c r="D26" s="398">
        <f>D27+D28</f>
        <v>0</v>
      </c>
      <c r="E26" s="398">
        <f>E27+E28</f>
        <v>0</v>
      </c>
      <c r="F26" s="398">
        <f>F27+F28</f>
        <v>0</v>
      </c>
      <c r="G26" s="119" t="e">
        <f t="shared" si="1"/>
        <v>#DIV/0!</v>
      </c>
      <c r="H26" s="227" t="e">
        <f t="shared" si="2"/>
        <v>#DIV/0!</v>
      </c>
    </row>
    <row r="27" spans="1:8" ht="15">
      <c r="A27" s="163">
        <v>6631</v>
      </c>
      <c r="B27" s="166" t="s">
        <v>182</v>
      </c>
      <c r="C27" s="364"/>
      <c r="D27" s="365"/>
      <c r="E27" s="365"/>
      <c r="F27" s="397"/>
      <c r="G27" s="33" t="e">
        <f t="shared" si="1"/>
        <v>#DIV/0!</v>
      </c>
      <c r="H27" s="165" t="e">
        <f t="shared" si="2"/>
        <v>#DIV/0!</v>
      </c>
    </row>
    <row r="28" spans="1:8" ht="15">
      <c r="A28" s="108">
        <v>6632</v>
      </c>
      <c r="B28" s="167" t="s">
        <v>146</v>
      </c>
      <c r="C28" s="399"/>
      <c r="D28" s="400"/>
      <c r="E28" s="400"/>
      <c r="F28" s="401"/>
      <c r="G28" s="111" t="e">
        <f t="shared" si="1"/>
        <v>#DIV/0!</v>
      </c>
      <c r="H28" s="112" t="e">
        <f t="shared" si="2"/>
        <v>#DIV/0!</v>
      </c>
    </row>
    <row r="29" spans="1:8" ht="15.75" customHeight="1">
      <c r="A29" s="674" t="s">
        <v>40</v>
      </c>
      <c r="B29" s="674"/>
      <c r="C29" s="392">
        <f>C19+C22</f>
        <v>3876.83</v>
      </c>
      <c r="D29" s="392">
        <f>D19+D22</f>
        <v>10318.86</v>
      </c>
      <c r="E29" s="392">
        <f>E19+E22</f>
        <v>10318.86</v>
      </c>
      <c r="F29" s="392">
        <f>F19+F22</f>
        <v>4249.86</v>
      </c>
      <c r="G29" s="132">
        <f t="shared" si="1"/>
        <v>109.62203656079839</v>
      </c>
      <c r="H29" s="132">
        <f t="shared" si="2"/>
        <v>41.18536349945633</v>
      </c>
    </row>
    <row r="30" spans="1:7" ht="15">
      <c r="A30" s="57"/>
      <c r="B30" s="57"/>
      <c r="C30" s="57"/>
      <c r="D30" s="12"/>
      <c r="E30" s="12"/>
      <c r="F30" s="12"/>
      <c r="G30" s="12"/>
    </row>
    <row r="31" spans="1:7" ht="15">
      <c r="A31" s="4" t="s">
        <v>45</v>
      </c>
      <c r="B31" s="5"/>
      <c r="C31" s="5"/>
      <c r="D31" s="6"/>
      <c r="E31" s="6"/>
      <c r="F31" s="6"/>
      <c r="G31" s="6"/>
    </row>
    <row r="32" spans="1:8" ht="15" customHeight="1">
      <c r="A32" s="645" t="s">
        <v>29</v>
      </c>
      <c r="B32" s="647" t="s">
        <v>3</v>
      </c>
      <c r="C32" s="647" t="s">
        <v>271</v>
      </c>
      <c r="D32" s="641" t="s">
        <v>272</v>
      </c>
      <c r="E32" s="641" t="s">
        <v>273</v>
      </c>
      <c r="F32" s="641" t="s">
        <v>274</v>
      </c>
      <c r="G32" s="641" t="s">
        <v>68</v>
      </c>
      <c r="H32" s="641" t="s">
        <v>68</v>
      </c>
    </row>
    <row r="33" spans="1:8" ht="37.5" customHeight="1">
      <c r="A33" s="646"/>
      <c r="B33" s="648"/>
      <c r="C33" s="648"/>
      <c r="D33" s="642"/>
      <c r="E33" s="642"/>
      <c r="F33" s="642"/>
      <c r="G33" s="642"/>
      <c r="H33" s="642"/>
    </row>
    <row r="34" spans="1:15" s="66" customFormat="1" ht="12">
      <c r="A34" s="649">
        <v>1</v>
      </c>
      <c r="B34" s="649"/>
      <c r="C34" s="62">
        <v>2</v>
      </c>
      <c r="D34" s="63">
        <v>3</v>
      </c>
      <c r="E34" s="63">
        <v>4</v>
      </c>
      <c r="F34" s="63">
        <v>5</v>
      </c>
      <c r="G34" s="63" t="s">
        <v>69</v>
      </c>
      <c r="H34" s="63" t="s">
        <v>70</v>
      </c>
      <c r="I34" s="678"/>
      <c r="J34" s="678"/>
      <c r="K34" s="679"/>
      <c r="L34" s="671"/>
      <c r="M34" s="671"/>
      <c r="N34" s="65" t="s">
        <v>4</v>
      </c>
      <c r="O34" s="65" t="s">
        <v>5</v>
      </c>
    </row>
    <row r="35" spans="1:15" s="15" customFormat="1" ht="15">
      <c r="A35" s="131">
        <v>652</v>
      </c>
      <c r="B35" s="115" t="s">
        <v>46</v>
      </c>
      <c r="C35" s="363">
        <f>C36</f>
        <v>47478.86</v>
      </c>
      <c r="D35" s="363">
        <f>D36</f>
        <v>86546.2</v>
      </c>
      <c r="E35" s="363">
        <f>E36</f>
        <v>86546.2</v>
      </c>
      <c r="F35" s="402">
        <f>F36</f>
        <v>46947.16</v>
      </c>
      <c r="G35" s="320">
        <f>F35/C35*100</f>
        <v>98.8801331792718</v>
      </c>
      <c r="H35" s="321">
        <f>F35/E35*100</f>
        <v>54.24520082915253</v>
      </c>
      <c r="I35" s="678"/>
      <c r="J35" s="678"/>
      <c r="K35" s="679"/>
      <c r="L35" s="671"/>
      <c r="M35" s="671"/>
      <c r="N35" s="16"/>
      <c r="O35" s="16"/>
    </row>
    <row r="36" spans="1:15" s="15" customFormat="1" ht="15">
      <c r="A36" s="319">
        <v>6526</v>
      </c>
      <c r="B36" s="154" t="s">
        <v>46</v>
      </c>
      <c r="C36" s="403">
        <f>C37</f>
        <v>47478.86</v>
      </c>
      <c r="D36" s="403">
        <v>86546.2</v>
      </c>
      <c r="E36" s="403">
        <v>86546.2</v>
      </c>
      <c r="F36" s="404">
        <f>F37</f>
        <v>46947.16</v>
      </c>
      <c r="G36" s="114"/>
      <c r="H36" s="185"/>
      <c r="I36" s="77"/>
      <c r="J36" s="77"/>
      <c r="K36" s="58"/>
      <c r="L36" s="59"/>
      <c r="M36" s="59"/>
      <c r="N36" s="16"/>
      <c r="O36" s="16"/>
    </row>
    <row r="37" spans="1:15" s="19" customFormat="1" ht="15">
      <c r="A37" s="55">
        <v>6526</v>
      </c>
      <c r="B37" s="300" t="s">
        <v>218</v>
      </c>
      <c r="C37" s="372">
        <v>47478.86</v>
      </c>
      <c r="D37" s="371"/>
      <c r="E37" s="405"/>
      <c r="F37" s="406">
        <v>46947.16</v>
      </c>
      <c r="G37" s="178">
        <f aca="true" t="shared" si="3" ref="G37:G42">F37/C37*100</f>
        <v>98.8801331792718</v>
      </c>
      <c r="H37" s="179" t="e">
        <f aca="true" t="shared" si="4" ref="H37:H42">F37/E37*100</f>
        <v>#DIV/0!</v>
      </c>
      <c r="I37" s="12"/>
      <c r="J37" s="12"/>
      <c r="K37" s="17"/>
      <c r="L37" s="17"/>
      <c r="M37" s="12"/>
      <c r="N37" s="18"/>
      <c r="O37" s="18"/>
    </row>
    <row r="38" spans="1:15" s="19" customFormat="1" ht="30">
      <c r="A38" s="131">
        <v>67</v>
      </c>
      <c r="B38" s="115" t="s">
        <v>36</v>
      </c>
      <c r="C38" s="363">
        <f>SUM(C40,C41)</f>
        <v>38281.88</v>
      </c>
      <c r="D38" s="363">
        <f>D39</f>
        <v>105329.88</v>
      </c>
      <c r="E38" s="363">
        <f>E39</f>
        <v>105329.88</v>
      </c>
      <c r="F38" s="363">
        <f>F39</f>
        <v>51313.59</v>
      </c>
      <c r="G38" s="113">
        <f t="shared" si="3"/>
        <v>134.04145773405068</v>
      </c>
      <c r="H38" s="130">
        <f t="shared" si="4"/>
        <v>48.717030722905974</v>
      </c>
      <c r="I38" s="12"/>
      <c r="J38" s="12"/>
      <c r="K38" s="17"/>
      <c r="L38" s="17"/>
      <c r="M38" s="12"/>
      <c r="N38" s="18"/>
      <c r="O38" s="18"/>
    </row>
    <row r="39" spans="1:15" s="19" customFormat="1" ht="45">
      <c r="A39" s="131">
        <v>671</v>
      </c>
      <c r="B39" s="115" t="s">
        <v>215</v>
      </c>
      <c r="C39" s="363">
        <f>C40+C41</f>
        <v>38281.88</v>
      </c>
      <c r="D39" s="363">
        <v>105329.88</v>
      </c>
      <c r="E39" s="363">
        <v>105329.88</v>
      </c>
      <c r="F39" s="363">
        <f>F40+F41</f>
        <v>51313.59</v>
      </c>
      <c r="G39" s="113">
        <f t="shared" si="3"/>
        <v>134.04145773405068</v>
      </c>
      <c r="H39" s="130">
        <f t="shared" si="4"/>
        <v>48.717030722905974</v>
      </c>
      <c r="I39" s="12"/>
      <c r="J39" s="12"/>
      <c r="K39" s="17"/>
      <c r="L39" s="17"/>
      <c r="M39" s="12"/>
      <c r="N39" s="18"/>
      <c r="O39" s="18"/>
    </row>
    <row r="40" spans="1:15" s="19" customFormat="1" ht="30">
      <c r="A40" s="20">
        <v>6711</v>
      </c>
      <c r="B40" s="21" t="s">
        <v>37</v>
      </c>
      <c r="C40" s="364">
        <v>38281.88</v>
      </c>
      <c r="D40" s="365"/>
      <c r="E40" s="365"/>
      <c r="F40" s="365">
        <v>51313.59</v>
      </c>
      <c r="G40" s="52">
        <f t="shared" si="3"/>
        <v>134.04145773405068</v>
      </c>
      <c r="H40" s="54" t="e">
        <f t="shared" si="4"/>
        <v>#DIV/0!</v>
      </c>
      <c r="I40" s="12"/>
      <c r="J40" s="12"/>
      <c r="K40" s="17"/>
      <c r="L40" s="17"/>
      <c r="M40" s="12"/>
      <c r="N40" s="18"/>
      <c r="O40" s="18"/>
    </row>
    <row r="41" spans="1:15" s="19" customFormat="1" ht="45">
      <c r="A41" s="55">
        <v>6712</v>
      </c>
      <c r="B41" s="53" t="s">
        <v>38</v>
      </c>
      <c r="C41" s="372">
        <v>0</v>
      </c>
      <c r="D41" s="371"/>
      <c r="E41" s="371"/>
      <c r="F41" s="371"/>
      <c r="G41" s="111" t="e">
        <f t="shared" si="3"/>
        <v>#DIV/0!</v>
      </c>
      <c r="H41" s="112" t="e">
        <f t="shared" si="4"/>
        <v>#DIV/0!</v>
      </c>
      <c r="I41" s="12"/>
      <c r="J41" s="12"/>
      <c r="K41" s="17"/>
      <c r="L41" s="17"/>
      <c r="M41" s="12"/>
      <c r="N41" s="18"/>
      <c r="O41" s="18"/>
    </row>
    <row r="42" spans="1:16" ht="14.25" customHeight="1">
      <c r="A42" s="675" t="s">
        <v>67</v>
      </c>
      <c r="B42" s="676"/>
      <c r="C42" s="392">
        <f>C35+C38</f>
        <v>85760.73999999999</v>
      </c>
      <c r="D42" s="392">
        <f>D35+D38</f>
        <v>191876.08000000002</v>
      </c>
      <c r="E42" s="392">
        <f>E35+E38</f>
        <v>191876.08000000002</v>
      </c>
      <c r="F42" s="392">
        <f>F35+F38</f>
        <v>98260.75</v>
      </c>
      <c r="G42" s="220">
        <f t="shared" si="3"/>
        <v>114.57544559433607</v>
      </c>
      <c r="H42" s="220">
        <f t="shared" si="4"/>
        <v>51.210526085377595</v>
      </c>
      <c r="I42" s="22"/>
      <c r="J42" s="22"/>
      <c r="K42" s="23"/>
      <c r="L42" s="23"/>
      <c r="M42" s="22"/>
      <c r="N42" s="3">
        <v>0</v>
      </c>
      <c r="O42" s="3">
        <v>0</v>
      </c>
      <c r="P42" s="19"/>
    </row>
    <row r="43" spans="1:16" ht="15">
      <c r="A43" s="57"/>
      <c r="B43" s="57"/>
      <c r="C43" s="57"/>
      <c r="D43" s="12"/>
      <c r="E43" s="12"/>
      <c r="F43" s="12"/>
      <c r="G43" s="12"/>
      <c r="I43" s="22"/>
      <c r="J43" s="22"/>
      <c r="K43" s="23"/>
      <c r="L43" s="23"/>
      <c r="M43" s="22"/>
      <c r="N43" s="3">
        <v>0</v>
      </c>
      <c r="O43" s="3">
        <v>0</v>
      </c>
      <c r="P43" s="19"/>
    </row>
    <row r="44" spans="1:16" s="13" customFormat="1" ht="15">
      <c r="A44" s="13" t="s">
        <v>33</v>
      </c>
      <c r="B44" s="3"/>
      <c r="C44" s="3"/>
      <c r="D44" s="14"/>
      <c r="E44" s="14"/>
      <c r="F44" s="14"/>
      <c r="G44" s="14"/>
      <c r="H44" s="3"/>
      <c r="I44" s="12"/>
      <c r="J44" s="12"/>
      <c r="K44" s="12"/>
      <c r="L44" s="12"/>
      <c r="M44" s="12"/>
      <c r="P44" s="19"/>
    </row>
    <row r="45" spans="1:16" s="13" customFormat="1" ht="15" customHeight="1">
      <c r="A45" s="645" t="s">
        <v>29</v>
      </c>
      <c r="B45" s="647" t="s">
        <v>3</v>
      </c>
      <c r="C45" s="647" t="s">
        <v>271</v>
      </c>
      <c r="D45" s="641" t="s">
        <v>272</v>
      </c>
      <c r="E45" s="641" t="s">
        <v>273</v>
      </c>
      <c r="F45" s="641" t="s">
        <v>274</v>
      </c>
      <c r="G45" s="641" t="s">
        <v>68</v>
      </c>
      <c r="H45" s="641" t="s">
        <v>68</v>
      </c>
      <c r="I45" s="12"/>
      <c r="J45" s="12"/>
      <c r="K45" s="12"/>
      <c r="L45" s="12"/>
      <c r="M45" s="12"/>
      <c r="P45" s="19"/>
    </row>
    <row r="46" spans="1:16" s="13" customFormat="1" ht="27.75" customHeight="1">
      <c r="A46" s="646"/>
      <c r="B46" s="648"/>
      <c r="C46" s="648"/>
      <c r="D46" s="642"/>
      <c r="E46" s="642"/>
      <c r="F46" s="642"/>
      <c r="G46" s="642"/>
      <c r="H46" s="642"/>
      <c r="I46" s="12"/>
      <c r="J46" s="12"/>
      <c r="K46" s="12"/>
      <c r="L46" s="12"/>
      <c r="M46" s="12"/>
      <c r="P46" s="19"/>
    </row>
    <row r="47" spans="1:16" s="68" customFormat="1" ht="12">
      <c r="A47" s="649">
        <v>1</v>
      </c>
      <c r="B47" s="649"/>
      <c r="C47" s="62">
        <v>2</v>
      </c>
      <c r="D47" s="63">
        <v>3</v>
      </c>
      <c r="E47" s="63">
        <v>4</v>
      </c>
      <c r="F47" s="63">
        <v>5</v>
      </c>
      <c r="G47" s="63" t="s">
        <v>69</v>
      </c>
      <c r="H47" s="63" t="s">
        <v>70</v>
      </c>
      <c r="I47" s="67"/>
      <c r="J47" s="67"/>
      <c r="K47" s="67"/>
      <c r="L47" s="67"/>
      <c r="M47" s="67"/>
      <c r="P47" s="69"/>
    </row>
    <row r="48" spans="1:8" ht="30">
      <c r="A48" s="131">
        <v>63</v>
      </c>
      <c r="B48" s="115" t="s">
        <v>34</v>
      </c>
      <c r="C48" s="363">
        <f>SUM(C49,C52,C55)</f>
        <v>582581.11</v>
      </c>
      <c r="D48" s="363">
        <f>SUM(D49,D52,D55)</f>
        <v>1412185.62</v>
      </c>
      <c r="E48" s="363">
        <f>SUM(E49,E52,E55)</f>
        <v>1412185.62</v>
      </c>
      <c r="F48" s="363">
        <f>SUM(F49,F52,F55)</f>
        <v>676794.12</v>
      </c>
      <c r="G48" s="133">
        <f aca="true" t="shared" si="5" ref="G48:G61">F48/C48*100</f>
        <v>116.17165547986959</v>
      </c>
      <c r="H48" s="134">
        <f aca="true" t="shared" si="6" ref="H48:H61">F48/E48*100</f>
        <v>47.925294693200456</v>
      </c>
    </row>
    <row r="49" spans="1:8" ht="15">
      <c r="A49" s="131">
        <v>633</v>
      </c>
      <c r="B49" s="115" t="s">
        <v>120</v>
      </c>
      <c r="C49" s="363">
        <f>SUM(C50:C51)</f>
        <v>0</v>
      </c>
      <c r="D49" s="363">
        <f>SUM(D50:D51)</f>
        <v>0</v>
      </c>
      <c r="E49" s="363">
        <f>SUM(E50:E51)</f>
        <v>0</v>
      </c>
      <c r="F49" s="363">
        <f>SUM(F50:F51)</f>
        <v>0</v>
      </c>
      <c r="G49" s="184" t="e">
        <f t="shared" si="5"/>
        <v>#DIV/0!</v>
      </c>
      <c r="H49" s="185" t="e">
        <f t="shared" si="6"/>
        <v>#DIV/0!</v>
      </c>
    </row>
    <row r="50" spans="1:8" ht="15">
      <c r="A50" s="616">
        <v>6331</v>
      </c>
      <c r="B50" s="617" t="s">
        <v>140</v>
      </c>
      <c r="C50" s="407"/>
      <c r="D50" s="408"/>
      <c r="E50" s="408"/>
      <c r="F50" s="408"/>
      <c r="G50" s="183" t="e">
        <f t="shared" si="5"/>
        <v>#DIV/0!</v>
      </c>
      <c r="H50" s="165" t="e">
        <f t="shared" si="6"/>
        <v>#DIV/0!</v>
      </c>
    </row>
    <row r="51" spans="1:8" ht="29.25" customHeight="1">
      <c r="A51" s="20">
        <v>634</v>
      </c>
      <c r="B51" s="21" t="s">
        <v>30</v>
      </c>
      <c r="C51" s="364"/>
      <c r="D51" s="365"/>
      <c r="E51" s="365"/>
      <c r="F51" s="365"/>
      <c r="G51" s="33" t="e">
        <f t="shared" si="5"/>
        <v>#DIV/0!</v>
      </c>
      <c r="H51" s="112" t="e">
        <f t="shared" si="6"/>
        <v>#DIV/0!</v>
      </c>
    </row>
    <row r="52" spans="1:8" ht="30">
      <c r="A52" s="186">
        <v>636</v>
      </c>
      <c r="B52" s="154" t="s">
        <v>49</v>
      </c>
      <c r="C52" s="367">
        <f>SUM(C53:C54)</f>
        <v>582581.11</v>
      </c>
      <c r="D52" s="367">
        <v>1412185.62</v>
      </c>
      <c r="E52" s="367">
        <v>1412185.62</v>
      </c>
      <c r="F52" s="367">
        <f>SUM(F53:F54)</f>
        <v>676794.12</v>
      </c>
      <c r="G52" s="133">
        <f t="shared" si="5"/>
        <v>116.17165547986959</v>
      </c>
      <c r="H52" s="185">
        <f t="shared" si="6"/>
        <v>47.925294693200456</v>
      </c>
    </row>
    <row r="53" spans="1:8" ht="30">
      <c r="A53" s="108">
        <v>6361</v>
      </c>
      <c r="B53" s="61" t="s">
        <v>183</v>
      </c>
      <c r="C53" s="364">
        <v>582581.11</v>
      </c>
      <c r="D53" s="405"/>
      <c r="E53" s="405"/>
      <c r="F53" s="401">
        <v>676794.12</v>
      </c>
      <c r="G53" s="183">
        <f t="shared" si="5"/>
        <v>116.17165547986959</v>
      </c>
      <c r="H53" s="112" t="e">
        <f t="shared" si="6"/>
        <v>#DIV/0!</v>
      </c>
    </row>
    <row r="54" spans="1:8" ht="30">
      <c r="A54" s="168">
        <v>6362</v>
      </c>
      <c r="B54" s="164" t="s">
        <v>143</v>
      </c>
      <c r="C54" s="364"/>
      <c r="D54" s="396"/>
      <c r="E54" s="396"/>
      <c r="F54" s="396"/>
      <c r="G54" s="183" t="e">
        <f t="shared" si="5"/>
        <v>#DIV/0!</v>
      </c>
      <c r="H54" s="165" t="e">
        <f t="shared" si="6"/>
        <v>#DIV/0!</v>
      </c>
    </row>
    <row r="55" spans="1:8" ht="15">
      <c r="A55" s="187">
        <v>638</v>
      </c>
      <c r="B55" s="188" t="s">
        <v>141</v>
      </c>
      <c r="C55" s="534">
        <f>SUM(C56)</f>
        <v>0</v>
      </c>
      <c r="D55" s="535">
        <f>SUM(D56)</f>
        <v>0</v>
      </c>
      <c r="E55" s="535">
        <f>SUM(E56)</f>
        <v>0</v>
      </c>
      <c r="F55" s="535">
        <f>SUM(F56)</f>
        <v>0</v>
      </c>
      <c r="G55" s="184" t="e">
        <f t="shared" si="5"/>
        <v>#DIV/0!</v>
      </c>
      <c r="H55" s="274" t="e">
        <f t="shared" si="6"/>
        <v>#DIV/0!</v>
      </c>
    </row>
    <row r="56" spans="1:8" ht="15">
      <c r="A56" s="108">
        <v>6381</v>
      </c>
      <c r="B56" s="61" t="s">
        <v>142</v>
      </c>
      <c r="C56" s="536"/>
      <c r="D56" s="537"/>
      <c r="E56" s="537"/>
      <c r="F56" s="537"/>
      <c r="G56" s="538" t="e">
        <f t="shared" si="5"/>
        <v>#DIV/0!</v>
      </c>
      <c r="H56" s="538" t="e">
        <f t="shared" si="6"/>
        <v>#DIV/0!</v>
      </c>
    </row>
    <row r="57" spans="1:8" ht="30">
      <c r="A57" s="131">
        <v>67</v>
      </c>
      <c r="B57" s="115" t="s">
        <v>36</v>
      </c>
      <c r="C57" s="363">
        <f>SUM(C59,C60)</f>
        <v>7213.46</v>
      </c>
      <c r="D57" s="363">
        <f>D58</f>
        <v>13917.7</v>
      </c>
      <c r="E57" s="363">
        <f>E58</f>
        <v>13917.7</v>
      </c>
      <c r="F57" s="363">
        <f>F58</f>
        <v>8122.03</v>
      </c>
      <c r="G57" s="113">
        <f>F57/C57*100</f>
        <v>112.59548122537588</v>
      </c>
      <c r="H57" s="130">
        <f>F57/E57*100</f>
        <v>58.3575590794456</v>
      </c>
    </row>
    <row r="58" spans="1:8" ht="45">
      <c r="A58" s="131">
        <v>671</v>
      </c>
      <c r="B58" s="115" t="s">
        <v>215</v>
      </c>
      <c r="C58" s="363">
        <f>C59+C60</f>
        <v>7213.46</v>
      </c>
      <c r="D58" s="363">
        <v>13917.7</v>
      </c>
      <c r="E58" s="363">
        <v>13917.7</v>
      </c>
      <c r="F58" s="363">
        <f>F59+F60</f>
        <v>8122.03</v>
      </c>
      <c r="G58" s="113">
        <f>F58/C58*100</f>
        <v>112.59548122537588</v>
      </c>
      <c r="H58" s="130">
        <f>F58/E58*100</f>
        <v>58.3575590794456</v>
      </c>
    </row>
    <row r="59" spans="1:8" ht="30">
      <c r="A59" s="20">
        <v>6711</v>
      </c>
      <c r="B59" s="21" t="s">
        <v>37</v>
      </c>
      <c r="C59" s="364">
        <v>7213.46</v>
      </c>
      <c r="D59" s="365"/>
      <c r="E59" s="365"/>
      <c r="F59" s="365">
        <v>8122.03</v>
      </c>
      <c r="G59" s="52">
        <f>F59/C59*100</f>
        <v>112.59548122537588</v>
      </c>
      <c r="H59" s="54" t="e">
        <f>F59/E59*100</f>
        <v>#DIV/0!</v>
      </c>
    </row>
    <row r="60" spans="1:8" ht="45">
      <c r="A60" s="55">
        <v>6712</v>
      </c>
      <c r="B60" s="53" t="s">
        <v>38</v>
      </c>
      <c r="C60" s="372"/>
      <c r="D60" s="371"/>
      <c r="E60" s="371"/>
      <c r="F60" s="371"/>
      <c r="G60" s="111" t="e">
        <f>F60/C60*100</f>
        <v>#DIV/0!</v>
      </c>
      <c r="H60" s="112" t="e">
        <f>F60/E60*100</f>
        <v>#DIV/0!</v>
      </c>
    </row>
    <row r="61" spans="1:8" ht="15">
      <c r="A61" s="672" t="s">
        <v>35</v>
      </c>
      <c r="B61" s="673"/>
      <c r="C61" s="392">
        <f>C48+C57</f>
        <v>589794.57</v>
      </c>
      <c r="D61" s="392">
        <f>D48+D57</f>
        <v>1426103.32</v>
      </c>
      <c r="E61" s="392">
        <f>E48+E57</f>
        <v>1426103.32</v>
      </c>
      <c r="F61" s="392">
        <f>F48+F57</f>
        <v>684916.15</v>
      </c>
      <c r="G61" s="172">
        <f t="shared" si="5"/>
        <v>116.12791721700661</v>
      </c>
      <c r="H61" s="132">
        <f t="shared" si="6"/>
        <v>48.02710577800212</v>
      </c>
    </row>
    <row r="62" spans="1:8" s="180" customFormat="1" ht="15">
      <c r="A62" s="169"/>
      <c r="B62" s="169"/>
      <c r="C62" s="170"/>
      <c r="D62" s="170"/>
      <c r="E62" s="170"/>
      <c r="F62" s="170"/>
      <c r="G62" s="170"/>
      <c r="H62" s="170"/>
    </row>
    <row r="63" spans="1:8" s="180" customFormat="1" ht="15">
      <c r="A63" s="169" t="s">
        <v>210</v>
      </c>
      <c r="B63" s="169"/>
      <c r="C63" s="170"/>
      <c r="D63" s="170"/>
      <c r="E63" s="170"/>
      <c r="F63" s="170"/>
      <c r="G63" s="170"/>
      <c r="H63" s="170"/>
    </row>
    <row r="64" spans="1:8" ht="15" customHeight="1">
      <c r="A64" s="645" t="s">
        <v>29</v>
      </c>
      <c r="B64" s="647" t="s">
        <v>3</v>
      </c>
      <c r="C64" s="647" t="s">
        <v>271</v>
      </c>
      <c r="D64" s="641" t="s">
        <v>272</v>
      </c>
      <c r="E64" s="641" t="s">
        <v>273</v>
      </c>
      <c r="F64" s="641" t="s">
        <v>274</v>
      </c>
      <c r="G64" s="641" t="s">
        <v>68</v>
      </c>
      <c r="H64" s="641" t="s">
        <v>68</v>
      </c>
    </row>
    <row r="65" spans="1:8" ht="30" customHeight="1">
      <c r="A65" s="646"/>
      <c r="B65" s="648"/>
      <c r="C65" s="648"/>
      <c r="D65" s="642"/>
      <c r="E65" s="642"/>
      <c r="F65" s="642"/>
      <c r="G65" s="642"/>
      <c r="H65" s="642"/>
    </row>
    <row r="66" spans="1:8" ht="15" customHeight="1">
      <c r="A66" s="649">
        <v>1</v>
      </c>
      <c r="B66" s="649"/>
      <c r="C66" s="62">
        <v>2</v>
      </c>
      <c r="D66" s="63">
        <v>3</v>
      </c>
      <c r="E66" s="63">
        <v>4</v>
      </c>
      <c r="F66" s="63">
        <v>5</v>
      </c>
      <c r="G66" s="63" t="s">
        <v>69</v>
      </c>
      <c r="H66" s="63" t="s">
        <v>70</v>
      </c>
    </row>
    <row r="67" spans="1:8" ht="15" customHeight="1">
      <c r="A67" s="275">
        <v>652</v>
      </c>
      <c r="B67" s="115" t="s">
        <v>46</v>
      </c>
      <c r="C67" s="363">
        <f>C68</f>
        <v>602.92</v>
      </c>
      <c r="D67" s="363">
        <v>300</v>
      </c>
      <c r="E67" s="363">
        <v>300</v>
      </c>
      <c r="F67" s="363">
        <f>F68</f>
        <v>117.04</v>
      </c>
      <c r="G67" s="133">
        <f aca="true" t="shared" si="7" ref="G67:G76">F67/C67*100</f>
        <v>19.41219398925231</v>
      </c>
      <c r="H67" s="274">
        <f aca="true" t="shared" si="8" ref="H67:H76">F67/E67*100</f>
        <v>39.013333333333335</v>
      </c>
    </row>
    <row r="68" spans="1:8" ht="15" customHeight="1">
      <c r="A68" s="276">
        <v>6526</v>
      </c>
      <c r="B68" s="21" t="s">
        <v>218</v>
      </c>
      <c r="C68" s="411">
        <v>602.92</v>
      </c>
      <c r="D68" s="365"/>
      <c r="E68" s="365"/>
      <c r="F68" s="397">
        <v>117.04</v>
      </c>
      <c r="G68" s="33">
        <f t="shared" si="7"/>
        <v>19.41219398925231</v>
      </c>
      <c r="H68" s="165" t="e">
        <f t="shared" si="8"/>
        <v>#DIV/0!</v>
      </c>
    </row>
    <row r="69" spans="1:11" ht="30">
      <c r="A69" s="323">
        <v>71</v>
      </c>
      <c r="B69" s="322" t="s">
        <v>220</v>
      </c>
      <c r="C69" s="412">
        <f>C70</f>
        <v>0</v>
      </c>
      <c r="D69" s="412">
        <f aca="true" t="shared" si="9" ref="D69:F70">D70</f>
        <v>0</v>
      </c>
      <c r="E69" s="412">
        <f t="shared" si="9"/>
        <v>0</v>
      </c>
      <c r="F69" s="412">
        <f t="shared" si="9"/>
        <v>0</v>
      </c>
      <c r="G69" s="119" t="e">
        <f t="shared" si="7"/>
        <v>#DIV/0!</v>
      </c>
      <c r="H69" s="227" t="e">
        <f t="shared" si="8"/>
        <v>#DIV/0!</v>
      </c>
      <c r="K69" s="9"/>
    </row>
    <row r="70" spans="1:11" ht="30">
      <c r="A70" s="324">
        <v>711</v>
      </c>
      <c r="B70" s="154" t="s">
        <v>221</v>
      </c>
      <c r="C70" s="412">
        <f>C71</f>
        <v>0</v>
      </c>
      <c r="D70" s="412">
        <f t="shared" si="9"/>
        <v>0</v>
      </c>
      <c r="E70" s="412">
        <f t="shared" si="9"/>
        <v>0</v>
      </c>
      <c r="F70" s="412">
        <f t="shared" si="9"/>
        <v>0</v>
      </c>
      <c r="G70" s="119" t="e">
        <f t="shared" si="7"/>
        <v>#DIV/0!</v>
      </c>
      <c r="H70" s="227" t="e">
        <f t="shared" si="8"/>
        <v>#DIV/0!</v>
      </c>
      <c r="K70" s="9"/>
    </row>
    <row r="71" spans="1:11" ht="15">
      <c r="A71" s="269">
        <v>7111</v>
      </c>
      <c r="B71" s="270" t="s">
        <v>206</v>
      </c>
      <c r="C71" s="413"/>
      <c r="D71" s="413"/>
      <c r="E71" s="414"/>
      <c r="F71" s="413"/>
      <c r="G71" s="33" t="e">
        <f t="shared" si="7"/>
        <v>#DIV/0!</v>
      </c>
      <c r="H71" s="165" t="e">
        <f t="shared" si="8"/>
        <v>#DIV/0!</v>
      </c>
      <c r="K71" s="9"/>
    </row>
    <row r="72" spans="1:11" ht="30">
      <c r="A72" s="323">
        <v>72</v>
      </c>
      <c r="B72" s="154" t="s">
        <v>186</v>
      </c>
      <c r="C72" s="412">
        <f>C73</f>
        <v>171.49</v>
      </c>
      <c r="D72" s="412">
        <f>D73</f>
        <v>111.35</v>
      </c>
      <c r="E72" s="412">
        <f>E73</f>
        <v>111.35</v>
      </c>
      <c r="F72" s="412">
        <f>F73</f>
        <v>111.35</v>
      </c>
      <c r="G72" s="119">
        <f t="shared" si="7"/>
        <v>64.93089976091899</v>
      </c>
      <c r="H72" s="227">
        <f t="shared" si="8"/>
        <v>100</v>
      </c>
      <c r="K72" s="9"/>
    </row>
    <row r="73" spans="1:11" ht="15">
      <c r="A73" s="324">
        <v>721</v>
      </c>
      <c r="B73" s="154" t="s">
        <v>222</v>
      </c>
      <c r="C73" s="412">
        <f>C74+C75</f>
        <v>171.49</v>
      </c>
      <c r="D73" s="412">
        <v>111.35</v>
      </c>
      <c r="E73" s="412">
        <v>111.35</v>
      </c>
      <c r="F73" s="412">
        <f>F74+F75</f>
        <v>111.35</v>
      </c>
      <c r="G73" s="119">
        <f t="shared" si="7"/>
        <v>64.93089976091899</v>
      </c>
      <c r="H73" s="227">
        <f t="shared" si="8"/>
        <v>100</v>
      </c>
      <c r="K73" s="9"/>
    </row>
    <row r="74" spans="1:8" ht="15">
      <c r="A74" s="107">
        <v>7211</v>
      </c>
      <c r="B74" s="21" t="s">
        <v>178</v>
      </c>
      <c r="C74" s="415">
        <v>171.49</v>
      </c>
      <c r="D74" s="365"/>
      <c r="E74" s="406"/>
      <c r="F74" s="365">
        <v>111.35</v>
      </c>
      <c r="G74" s="33">
        <f t="shared" si="7"/>
        <v>64.93089976091899</v>
      </c>
      <c r="H74" s="165" t="e">
        <f t="shared" si="8"/>
        <v>#DIV/0!</v>
      </c>
    </row>
    <row r="75" spans="1:8" ht="15">
      <c r="A75" s="158">
        <v>7212</v>
      </c>
      <c r="B75" s="159" t="s">
        <v>179</v>
      </c>
      <c r="C75" s="416"/>
      <c r="D75" s="417"/>
      <c r="E75" s="410"/>
      <c r="F75" s="410"/>
      <c r="G75" s="178" t="e">
        <f t="shared" si="7"/>
        <v>#DIV/0!</v>
      </c>
      <c r="H75" s="179" t="e">
        <f t="shared" si="8"/>
        <v>#DIV/0!</v>
      </c>
    </row>
    <row r="76" spans="1:8" ht="36" customHeight="1">
      <c r="A76" s="701" t="s">
        <v>184</v>
      </c>
      <c r="B76" s="702"/>
      <c r="C76" s="392">
        <f>C67+C69+C72</f>
        <v>774.41</v>
      </c>
      <c r="D76" s="392">
        <f>D67+D69+D72</f>
        <v>411.35</v>
      </c>
      <c r="E76" s="392">
        <f>E67+E69+E72</f>
        <v>411.35</v>
      </c>
      <c r="F76" s="392">
        <f>F67+F69+F72</f>
        <v>228.39</v>
      </c>
      <c r="G76" s="172">
        <f t="shared" si="7"/>
        <v>29.492129492129493</v>
      </c>
      <c r="H76" s="132">
        <f t="shared" si="8"/>
        <v>55.52206150480126</v>
      </c>
    </row>
    <row r="77" spans="1:8" ht="15">
      <c r="A77" s="78"/>
      <c r="B77" s="78"/>
      <c r="C77" s="418"/>
      <c r="D77" s="418"/>
      <c r="E77" s="418"/>
      <c r="F77" s="418"/>
      <c r="G77" s="171"/>
      <c r="H77" s="12"/>
    </row>
    <row r="78" spans="1:8" s="51" customFormat="1" ht="19.5">
      <c r="A78" s="695" t="s">
        <v>109</v>
      </c>
      <c r="B78" s="695"/>
      <c r="C78" s="419">
        <f>SUM(C13,C29,C42,C61,C76)</f>
        <v>684120.5</v>
      </c>
      <c r="D78" s="419">
        <f>SUM(D13,D29,D42,D61,D76)</f>
        <v>1644644.6700000002</v>
      </c>
      <c r="E78" s="419">
        <f>SUM(E13,E29,E42,E61,E76)</f>
        <v>1644644.6700000002</v>
      </c>
      <c r="F78" s="419">
        <f>SUM(F13,F29,F42,F61,F76)</f>
        <v>795565.31</v>
      </c>
      <c r="G78" s="172">
        <f>F78/C78*100</f>
        <v>116.29023103386027</v>
      </c>
      <c r="H78" s="132">
        <f>F78/E78*100</f>
        <v>48.3730817064576</v>
      </c>
    </row>
    <row r="79" spans="1:8" ht="15">
      <c r="A79" s="11"/>
      <c r="B79" s="11"/>
      <c r="C79" s="79"/>
      <c r="D79" s="79"/>
      <c r="E79" s="79"/>
      <c r="F79" s="79"/>
      <c r="G79" s="12"/>
      <c r="H79" s="12"/>
    </row>
    <row r="80" spans="1:8" ht="20.25">
      <c r="A80" s="666" t="s">
        <v>110</v>
      </c>
      <c r="B80" s="666"/>
      <c r="C80" s="666"/>
      <c r="D80" s="666"/>
      <c r="E80" s="666"/>
      <c r="F80" s="666"/>
      <c r="G80" s="666"/>
      <c r="H80" s="666"/>
    </row>
    <row r="81" spans="1:8" ht="18.75">
      <c r="A81" s="80"/>
      <c r="B81" s="80"/>
      <c r="C81" s="80"/>
      <c r="D81" s="80"/>
      <c r="E81" s="80"/>
      <c r="F81" s="80"/>
      <c r="G81" s="80"/>
      <c r="H81" s="80"/>
    </row>
    <row r="82" spans="1:8" ht="13.5" customHeight="1">
      <c r="A82" s="645" t="s">
        <v>29</v>
      </c>
      <c r="B82" s="647" t="s">
        <v>3</v>
      </c>
      <c r="C82" s="647" t="s">
        <v>271</v>
      </c>
      <c r="D82" s="641" t="s">
        <v>272</v>
      </c>
      <c r="E82" s="641" t="s">
        <v>273</v>
      </c>
      <c r="F82" s="641" t="s">
        <v>274</v>
      </c>
      <c r="G82" s="641" t="s">
        <v>68</v>
      </c>
      <c r="H82" s="641" t="s">
        <v>68</v>
      </c>
    </row>
    <row r="83" spans="1:8" ht="33.75" customHeight="1">
      <c r="A83" s="646"/>
      <c r="B83" s="648"/>
      <c r="C83" s="648"/>
      <c r="D83" s="642"/>
      <c r="E83" s="642"/>
      <c r="F83" s="642"/>
      <c r="G83" s="642"/>
      <c r="H83" s="642"/>
    </row>
    <row r="84" spans="1:8" ht="13.5" customHeight="1">
      <c r="A84" s="649">
        <v>1</v>
      </c>
      <c r="B84" s="649"/>
      <c r="C84" s="62">
        <v>2</v>
      </c>
      <c r="D84" s="63">
        <v>3</v>
      </c>
      <c r="E84" s="63">
        <v>4</v>
      </c>
      <c r="F84" s="63">
        <v>5</v>
      </c>
      <c r="G84" s="63" t="s">
        <v>69</v>
      </c>
      <c r="H84" s="63" t="s">
        <v>70</v>
      </c>
    </row>
    <row r="85" spans="1:8" ht="15">
      <c r="A85" s="177">
        <v>1</v>
      </c>
      <c r="B85" s="97" t="s">
        <v>264</v>
      </c>
      <c r="C85" s="420">
        <f>SUM(C13)</f>
        <v>3913.95</v>
      </c>
      <c r="D85" s="420">
        <f>SUM(D13)</f>
        <v>15935.06</v>
      </c>
      <c r="E85" s="420">
        <f>SUM(E13)</f>
        <v>15935.06</v>
      </c>
      <c r="F85" s="420">
        <f>SUM(F13)</f>
        <v>7910.16</v>
      </c>
      <c r="G85" s="111">
        <f aca="true" t="shared" si="10" ref="G85:G90">F85/C85*100</f>
        <v>202.10171310313112</v>
      </c>
      <c r="H85" s="112">
        <f aca="true" t="shared" si="11" ref="H85:H90">F85/E85*100</f>
        <v>49.63997625361938</v>
      </c>
    </row>
    <row r="86" spans="1:8" ht="15">
      <c r="A86" s="95">
        <v>3</v>
      </c>
      <c r="B86" s="93" t="s">
        <v>111</v>
      </c>
      <c r="C86" s="421">
        <f>SUM(C29)</f>
        <v>3876.83</v>
      </c>
      <c r="D86" s="421">
        <f>SUM(D29)</f>
        <v>10318.86</v>
      </c>
      <c r="E86" s="421">
        <f>SUM(E29)</f>
        <v>10318.86</v>
      </c>
      <c r="F86" s="421">
        <f>SUM(F29)</f>
        <v>4249.86</v>
      </c>
      <c r="G86" s="111">
        <f t="shared" si="10"/>
        <v>109.62203656079839</v>
      </c>
      <c r="H86" s="112">
        <f t="shared" si="11"/>
        <v>41.18536349945633</v>
      </c>
    </row>
    <row r="87" spans="1:8" ht="15">
      <c r="A87" s="174">
        <v>4</v>
      </c>
      <c r="B87" s="175" t="s">
        <v>57</v>
      </c>
      <c r="C87" s="422">
        <f>SUM(C42)</f>
        <v>85760.73999999999</v>
      </c>
      <c r="D87" s="422">
        <f>SUM(D42)</f>
        <v>191876.08000000002</v>
      </c>
      <c r="E87" s="422">
        <f>SUM(E42)</f>
        <v>191876.08000000002</v>
      </c>
      <c r="F87" s="422">
        <f>SUM(F42)</f>
        <v>98260.75</v>
      </c>
      <c r="G87" s="111">
        <f t="shared" si="10"/>
        <v>114.57544559433607</v>
      </c>
      <c r="H87" s="112">
        <f t="shared" si="11"/>
        <v>51.210526085377595</v>
      </c>
    </row>
    <row r="88" spans="1:8" ht="15">
      <c r="A88" s="95">
        <v>5</v>
      </c>
      <c r="B88" s="93" t="s">
        <v>2</v>
      </c>
      <c r="C88" s="421">
        <f>SUM(C61)</f>
        <v>589794.57</v>
      </c>
      <c r="D88" s="421">
        <f>SUM(D61)</f>
        <v>1426103.32</v>
      </c>
      <c r="E88" s="421">
        <f>SUM(E61)</f>
        <v>1426103.32</v>
      </c>
      <c r="F88" s="421">
        <f>SUM(F61)</f>
        <v>684916.15</v>
      </c>
      <c r="G88" s="33">
        <f t="shared" si="10"/>
        <v>116.12791721700661</v>
      </c>
      <c r="H88" s="165">
        <f t="shared" si="11"/>
        <v>48.02710577800212</v>
      </c>
    </row>
    <row r="89" spans="1:9" ht="30">
      <c r="A89" s="176">
        <v>7</v>
      </c>
      <c r="B89" s="193" t="s">
        <v>185</v>
      </c>
      <c r="C89" s="421">
        <f>SUM(C76)</f>
        <v>774.41</v>
      </c>
      <c r="D89" s="421">
        <f>SUM(D76)</f>
        <v>411.35</v>
      </c>
      <c r="E89" s="421">
        <f>SUM(E76)</f>
        <v>411.35</v>
      </c>
      <c r="F89" s="421">
        <f>SUM(F76)</f>
        <v>228.39</v>
      </c>
      <c r="G89" s="33">
        <f t="shared" si="10"/>
        <v>29.492129492129493</v>
      </c>
      <c r="H89" s="195">
        <f t="shared" si="11"/>
        <v>55.52206150480126</v>
      </c>
      <c r="I89" s="173"/>
    </row>
    <row r="90" spans="1:8" ht="15">
      <c r="A90" s="194"/>
      <c r="B90" s="96" t="s">
        <v>112</v>
      </c>
      <c r="C90" s="423">
        <f>SUM(C85:C89)</f>
        <v>684120.5</v>
      </c>
      <c r="D90" s="423">
        <f>SUM(D85:D89)</f>
        <v>1644644.6700000002</v>
      </c>
      <c r="E90" s="424">
        <f>SUM(E85:E89)</f>
        <v>1644644.6700000002</v>
      </c>
      <c r="F90" s="423">
        <f>SUM(F85:F89)</f>
        <v>795565.31</v>
      </c>
      <c r="G90" s="178">
        <f t="shared" si="10"/>
        <v>116.29023103386027</v>
      </c>
      <c r="H90" s="179">
        <f t="shared" si="11"/>
        <v>48.3730817064576</v>
      </c>
    </row>
    <row r="91" spans="1:8" ht="20.25">
      <c r="A91" s="677" t="s">
        <v>64</v>
      </c>
      <c r="B91" s="677"/>
      <c r="C91" s="677"/>
      <c r="D91" s="677"/>
      <c r="E91" s="677"/>
      <c r="F91" s="677"/>
      <c r="G91" s="677"/>
      <c r="H91" s="12"/>
    </row>
    <row r="92" spans="1:8" ht="15.75" customHeight="1">
      <c r="A92" s="11"/>
      <c r="B92" s="11"/>
      <c r="C92" s="11"/>
      <c r="D92" s="11"/>
      <c r="E92" s="11"/>
      <c r="F92" s="11"/>
      <c r="G92" s="11"/>
      <c r="H92" s="12"/>
    </row>
    <row r="93" spans="1:7" s="71" customFormat="1" ht="15">
      <c r="A93" s="137" t="s">
        <v>188</v>
      </c>
      <c r="B93" s="138"/>
      <c r="C93" s="73"/>
      <c r="D93" s="74"/>
      <c r="E93" s="74"/>
      <c r="F93" s="74"/>
      <c r="G93" s="74"/>
    </row>
    <row r="94" spans="1:8" ht="13.5" customHeight="1">
      <c r="A94" s="645" t="s">
        <v>29</v>
      </c>
      <c r="B94" s="647" t="s">
        <v>3</v>
      </c>
      <c r="C94" s="647" t="s">
        <v>271</v>
      </c>
      <c r="D94" s="641" t="s">
        <v>272</v>
      </c>
      <c r="E94" s="641" t="s">
        <v>273</v>
      </c>
      <c r="F94" s="641" t="s">
        <v>274</v>
      </c>
      <c r="G94" s="641" t="s">
        <v>68</v>
      </c>
      <c r="H94" s="641" t="s">
        <v>68</v>
      </c>
    </row>
    <row r="95" spans="1:8" ht="30.75" customHeight="1">
      <c r="A95" s="646"/>
      <c r="B95" s="648"/>
      <c r="C95" s="648"/>
      <c r="D95" s="642"/>
      <c r="E95" s="642"/>
      <c r="F95" s="642"/>
      <c r="G95" s="642"/>
      <c r="H95" s="642"/>
    </row>
    <row r="96" spans="1:8" s="64" customFormat="1" ht="12">
      <c r="A96" s="649">
        <v>1</v>
      </c>
      <c r="B96" s="649"/>
      <c r="C96" s="62">
        <v>2</v>
      </c>
      <c r="D96" s="63">
        <v>3</v>
      </c>
      <c r="E96" s="63">
        <v>4</v>
      </c>
      <c r="F96" s="63">
        <v>5</v>
      </c>
      <c r="G96" s="63" t="s">
        <v>69</v>
      </c>
      <c r="H96" s="63" t="s">
        <v>70</v>
      </c>
    </row>
    <row r="97" spans="1:8" ht="15">
      <c r="A97" s="7">
        <v>922</v>
      </c>
      <c r="B97" s="8" t="s">
        <v>43</v>
      </c>
      <c r="C97" s="408">
        <f>SUM(C98)</f>
        <v>1022.9</v>
      </c>
      <c r="D97" s="408">
        <f>SUM(D98)</f>
        <v>1234.16</v>
      </c>
      <c r="E97" s="408">
        <f>SUM(E98)</f>
        <v>1234.16</v>
      </c>
      <c r="F97" s="408">
        <f>SUM(F98)</f>
        <v>1234.16</v>
      </c>
      <c r="G97" s="135">
        <f>F97/C97*100</f>
        <v>120.65304526346662</v>
      </c>
      <c r="H97" s="136">
        <f>F97/E97*100</f>
        <v>100</v>
      </c>
    </row>
    <row r="98" spans="1:16" s="13" customFormat="1" ht="15">
      <c r="A98" s="55">
        <v>92211</v>
      </c>
      <c r="B98" s="53" t="s">
        <v>44</v>
      </c>
      <c r="C98" s="372">
        <v>1022.9</v>
      </c>
      <c r="D98" s="425">
        <v>1234.16</v>
      </c>
      <c r="E98" s="425">
        <v>1234.16</v>
      </c>
      <c r="F98" s="425">
        <v>1234.16</v>
      </c>
      <c r="G98" s="135">
        <f>F98/C98*100</f>
        <v>120.65304526346662</v>
      </c>
      <c r="H98" s="136">
        <f>F98/E98*100</f>
        <v>100</v>
      </c>
      <c r="I98" s="12"/>
      <c r="J98" s="12"/>
      <c r="K98" s="12"/>
      <c r="L98" s="12"/>
      <c r="M98" s="12"/>
      <c r="P98" s="19"/>
    </row>
    <row r="99" spans="1:16" s="13" customFormat="1" ht="24.75" customHeight="1">
      <c r="A99" s="682" t="s">
        <v>47</v>
      </c>
      <c r="B99" s="683"/>
      <c r="C99" s="392">
        <f>C97</f>
        <v>1022.9</v>
      </c>
      <c r="D99" s="392">
        <f>D97</f>
        <v>1234.16</v>
      </c>
      <c r="E99" s="392">
        <f>E97</f>
        <v>1234.16</v>
      </c>
      <c r="F99" s="392">
        <f>F97</f>
        <v>1234.16</v>
      </c>
      <c r="G99" s="139">
        <f>F99/C99*100</f>
        <v>120.65304526346662</v>
      </c>
      <c r="H99" s="140">
        <f>F99/E99*100</f>
        <v>100</v>
      </c>
      <c r="I99" s="12"/>
      <c r="J99" s="12"/>
      <c r="K99" s="12"/>
      <c r="L99" s="12"/>
      <c r="M99" s="12"/>
      <c r="P99" s="19"/>
    </row>
    <row r="100" spans="1:16" s="13" customFormat="1" ht="24.75" customHeight="1">
      <c r="A100" s="196"/>
      <c r="B100" s="196"/>
      <c r="C100" s="170"/>
      <c r="D100" s="170"/>
      <c r="E100" s="170"/>
      <c r="F100" s="170"/>
      <c r="G100" s="170"/>
      <c r="H100" s="170"/>
      <c r="I100" s="12"/>
      <c r="J100" s="12"/>
      <c r="K100" s="12"/>
      <c r="L100" s="12"/>
      <c r="M100" s="12"/>
      <c r="P100" s="19"/>
    </row>
    <row r="101" spans="1:16" s="13" customFormat="1" ht="24.75" customHeight="1">
      <c r="A101" s="196"/>
      <c r="B101" s="196"/>
      <c r="C101" s="170"/>
      <c r="D101" s="170"/>
      <c r="E101" s="170"/>
      <c r="F101" s="170"/>
      <c r="G101" s="170"/>
      <c r="H101" s="170"/>
      <c r="I101" s="12"/>
      <c r="J101" s="12"/>
      <c r="K101" s="12"/>
      <c r="L101" s="12"/>
      <c r="M101" s="12"/>
      <c r="P101" s="19"/>
    </row>
    <row r="102" spans="1:16" s="13" customFormat="1" ht="24.75" customHeight="1">
      <c r="A102" s="137" t="s">
        <v>211</v>
      </c>
      <c r="B102" s="138"/>
      <c r="C102" s="73"/>
      <c r="D102" s="74"/>
      <c r="E102" s="74"/>
      <c r="F102" s="74"/>
      <c r="G102" s="74"/>
      <c r="H102" s="71"/>
      <c r="I102" s="12"/>
      <c r="J102" s="12"/>
      <c r="K102" s="12"/>
      <c r="L102" s="12"/>
      <c r="M102" s="12"/>
      <c r="P102" s="19"/>
    </row>
    <row r="103" spans="1:16" s="13" customFormat="1" ht="24.75" customHeight="1">
      <c r="A103" s="645" t="s">
        <v>29</v>
      </c>
      <c r="B103" s="647" t="s">
        <v>3</v>
      </c>
      <c r="C103" s="647" t="s">
        <v>271</v>
      </c>
      <c r="D103" s="641" t="s">
        <v>272</v>
      </c>
      <c r="E103" s="641" t="s">
        <v>273</v>
      </c>
      <c r="F103" s="641" t="s">
        <v>274</v>
      </c>
      <c r="G103" s="641" t="s">
        <v>68</v>
      </c>
      <c r="H103" s="641" t="s">
        <v>68</v>
      </c>
      <c r="I103" s="12"/>
      <c r="J103" s="12"/>
      <c r="K103" s="12"/>
      <c r="L103" s="12"/>
      <c r="M103" s="12"/>
      <c r="P103" s="19"/>
    </row>
    <row r="104" spans="1:16" s="13" customFormat="1" ht="24.75" customHeight="1">
      <c r="A104" s="646"/>
      <c r="B104" s="648"/>
      <c r="C104" s="648"/>
      <c r="D104" s="642"/>
      <c r="E104" s="642"/>
      <c r="F104" s="642"/>
      <c r="G104" s="642"/>
      <c r="H104" s="642"/>
      <c r="I104" s="12"/>
      <c r="J104" s="12"/>
      <c r="K104" s="12"/>
      <c r="L104" s="12"/>
      <c r="M104" s="12"/>
      <c r="P104" s="19"/>
    </row>
    <row r="105" spans="1:16" s="13" customFormat="1" ht="24.75" customHeight="1">
      <c r="A105" s="649">
        <v>1</v>
      </c>
      <c r="B105" s="649"/>
      <c r="C105" s="62">
        <v>2</v>
      </c>
      <c r="D105" s="63">
        <v>3</v>
      </c>
      <c r="E105" s="63">
        <v>4</v>
      </c>
      <c r="F105" s="63">
        <v>5</v>
      </c>
      <c r="G105" s="63" t="s">
        <v>69</v>
      </c>
      <c r="H105" s="63" t="s">
        <v>70</v>
      </c>
      <c r="I105" s="12"/>
      <c r="J105" s="12"/>
      <c r="K105" s="12"/>
      <c r="L105" s="12"/>
      <c r="M105" s="12"/>
      <c r="P105" s="19"/>
    </row>
    <row r="106" spans="1:16" s="13" customFormat="1" ht="24.75" customHeight="1">
      <c r="A106" s="7">
        <v>922</v>
      </c>
      <c r="B106" s="8" t="s">
        <v>43</v>
      </c>
      <c r="C106" s="408">
        <f>SUM(C107)</f>
        <v>17754.85</v>
      </c>
      <c r="D106" s="408">
        <f>SUM(D107)</f>
        <v>201783.43</v>
      </c>
      <c r="E106" s="408">
        <f>SUM(E107)</f>
        <v>201783.43</v>
      </c>
      <c r="F106" s="408">
        <f>SUM(F107)</f>
        <v>201783.43</v>
      </c>
      <c r="G106" s="135">
        <f>F106/C106*100</f>
        <v>1136.4975203958356</v>
      </c>
      <c r="H106" s="136">
        <f>F106/E106*100</f>
        <v>100</v>
      </c>
      <c r="I106" s="12"/>
      <c r="J106" s="12"/>
      <c r="K106" s="12"/>
      <c r="L106" s="12"/>
      <c r="M106" s="12"/>
      <c r="P106" s="19"/>
    </row>
    <row r="107" spans="1:16" s="13" customFormat="1" ht="24.75" customHeight="1">
      <c r="A107" s="55">
        <v>92212</v>
      </c>
      <c r="B107" s="53" t="s">
        <v>187</v>
      </c>
      <c r="C107" s="372">
        <v>17754.85</v>
      </c>
      <c r="D107" s="425">
        <v>201783.43</v>
      </c>
      <c r="E107" s="425">
        <v>201783.43</v>
      </c>
      <c r="F107" s="425">
        <v>201783.43</v>
      </c>
      <c r="G107" s="135">
        <f>F107/C107*100</f>
        <v>1136.4975203958356</v>
      </c>
      <c r="H107" s="136">
        <f>F107/E107*100</f>
        <v>100</v>
      </c>
      <c r="I107" s="12"/>
      <c r="J107" s="12"/>
      <c r="K107" s="12"/>
      <c r="L107" s="12"/>
      <c r="M107" s="12"/>
      <c r="P107" s="19"/>
    </row>
    <row r="108" spans="1:16" s="13" customFormat="1" ht="24.75" customHeight="1">
      <c r="A108" s="682" t="s">
        <v>47</v>
      </c>
      <c r="B108" s="683"/>
      <c r="C108" s="392">
        <f>C106</f>
        <v>17754.85</v>
      </c>
      <c r="D108" s="392">
        <f>D106</f>
        <v>201783.43</v>
      </c>
      <c r="E108" s="392">
        <f>E106</f>
        <v>201783.43</v>
      </c>
      <c r="F108" s="392">
        <f>F106</f>
        <v>201783.43</v>
      </c>
      <c r="G108" s="139">
        <f>F108/C108*100</f>
        <v>1136.4975203958356</v>
      </c>
      <c r="H108" s="140">
        <f>F108/E108*100</f>
        <v>100</v>
      </c>
      <c r="I108" s="12"/>
      <c r="J108" s="12"/>
      <c r="K108" s="12"/>
      <c r="L108" s="12"/>
      <c r="M108" s="12"/>
      <c r="P108" s="19"/>
    </row>
    <row r="109" spans="1:16" s="13" customFormat="1" ht="15.75" customHeight="1">
      <c r="A109" s="43"/>
      <c r="B109" s="43"/>
      <c r="C109" s="43"/>
      <c r="D109" s="12"/>
      <c r="E109" s="12"/>
      <c r="F109" s="12"/>
      <c r="G109" s="12"/>
      <c r="H109" s="3"/>
      <c r="I109" s="12"/>
      <c r="J109" s="12"/>
      <c r="K109" s="12"/>
      <c r="L109" s="12"/>
      <c r="M109" s="12"/>
      <c r="P109" s="19"/>
    </row>
    <row r="110" spans="1:16" s="37" customFormat="1" ht="15">
      <c r="A110" s="137" t="s">
        <v>189</v>
      </c>
      <c r="B110" s="138"/>
      <c r="C110" s="73"/>
      <c r="D110" s="74"/>
      <c r="E110" s="74"/>
      <c r="F110" s="74"/>
      <c r="G110" s="74"/>
      <c r="H110" s="71"/>
      <c r="I110" s="12"/>
      <c r="J110" s="12"/>
      <c r="K110" s="12"/>
      <c r="L110" s="12"/>
      <c r="M110" s="12"/>
      <c r="P110" s="70"/>
    </row>
    <row r="111" spans="1:16" s="13" customFormat="1" ht="14.25" customHeight="1">
      <c r="A111" s="645" t="s">
        <v>29</v>
      </c>
      <c r="B111" s="647" t="s">
        <v>3</v>
      </c>
      <c r="C111" s="647" t="s">
        <v>271</v>
      </c>
      <c r="D111" s="641" t="s">
        <v>272</v>
      </c>
      <c r="E111" s="641" t="s">
        <v>273</v>
      </c>
      <c r="F111" s="641" t="s">
        <v>274</v>
      </c>
      <c r="G111" s="641" t="s">
        <v>68</v>
      </c>
      <c r="H111" s="641" t="s">
        <v>68</v>
      </c>
      <c r="I111" s="12"/>
      <c r="J111" s="12"/>
      <c r="K111" s="12"/>
      <c r="L111" s="12"/>
      <c r="M111" s="12"/>
      <c r="P111" s="19"/>
    </row>
    <row r="112" spans="1:16" s="13" customFormat="1" ht="30" customHeight="1">
      <c r="A112" s="646"/>
      <c r="B112" s="648"/>
      <c r="C112" s="648"/>
      <c r="D112" s="642"/>
      <c r="E112" s="642"/>
      <c r="F112" s="642"/>
      <c r="G112" s="642"/>
      <c r="H112" s="642"/>
      <c r="I112" s="12"/>
      <c r="J112" s="12"/>
      <c r="K112" s="12"/>
      <c r="L112" s="12"/>
      <c r="M112" s="12"/>
      <c r="P112" s="19"/>
    </row>
    <row r="113" spans="1:16" s="68" customFormat="1" ht="12">
      <c r="A113" s="644">
        <v>1</v>
      </c>
      <c r="B113" s="644"/>
      <c r="C113" s="83">
        <v>2</v>
      </c>
      <c r="D113" s="84">
        <v>3</v>
      </c>
      <c r="E113" s="84">
        <v>4</v>
      </c>
      <c r="F113" s="84">
        <v>5</v>
      </c>
      <c r="G113" s="84" t="s">
        <v>69</v>
      </c>
      <c r="H113" s="199" t="s">
        <v>70</v>
      </c>
      <c r="I113" s="67"/>
      <c r="J113" s="67"/>
      <c r="K113" s="67"/>
      <c r="L113" s="67"/>
      <c r="M113" s="67"/>
      <c r="P113" s="69"/>
    </row>
    <row r="114" spans="1:16" s="13" customFormat="1" ht="15.75" customHeight="1">
      <c r="A114" s="31">
        <v>922</v>
      </c>
      <c r="B114" s="32" t="s">
        <v>43</v>
      </c>
      <c r="C114" s="426">
        <f>SUM(C115)</f>
        <v>3591.77</v>
      </c>
      <c r="D114" s="426">
        <f>SUM(D115)</f>
        <v>5850.25</v>
      </c>
      <c r="E114" s="426">
        <f>SUM(E115)</f>
        <v>5850.25</v>
      </c>
      <c r="F114" s="426">
        <f>SUM(F115)</f>
        <v>5850.25</v>
      </c>
      <c r="G114" s="33">
        <f>F114/C114*100</f>
        <v>162.87930463253494</v>
      </c>
      <c r="H114" s="112">
        <f>F114/E114*100</f>
        <v>100</v>
      </c>
      <c r="I114" s="12"/>
      <c r="J114" s="12"/>
      <c r="K114" s="12"/>
      <c r="L114" s="12"/>
      <c r="M114" s="12"/>
      <c r="P114" s="19"/>
    </row>
    <row r="115" spans="1:16" s="13" customFormat="1" ht="15">
      <c r="A115" s="55">
        <v>92211</v>
      </c>
      <c r="B115" s="53" t="s">
        <v>44</v>
      </c>
      <c r="C115" s="372">
        <v>3591.77</v>
      </c>
      <c r="D115" s="425">
        <v>5850.25</v>
      </c>
      <c r="E115" s="425">
        <v>5850.25</v>
      </c>
      <c r="F115" s="425">
        <v>5850.25</v>
      </c>
      <c r="G115" s="135">
        <f>F115/C115*100</f>
        <v>162.87930463253494</v>
      </c>
      <c r="H115" s="179">
        <f>F115/E115*100</f>
        <v>100</v>
      </c>
      <c r="I115" s="12"/>
      <c r="J115" s="12"/>
      <c r="K115" s="12"/>
      <c r="L115" s="12"/>
      <c r="M115" s="12"/>
      <c r="P115" s="19"/>
    </row>
    <row r="116" spans="1:16" s="13" customFormat="1" ht="30.75" customHeight="1">
      <c r="A116" s="682" t="s">
        <v>48</v>
      </c>
      <c r="B116" s="683"/>
      <c r="C116" s="392">
        <f>C114</f>
        <v>3591.77</v>
      </c>
      <c r="D116" s="392">
        <f>D114</f>
        <v>5850.25</v>
      </c>
      <c r="E116" s="392">
        <f>E114</f>
        <v>5850.25</v>
      </c>
      <c r="F116" s="392">
        <f>F114</f>
        <v>5850.25</v>
      </c>
      <c r="G116" s="198">
        <f>F116/C116*100</f>
        <v>162.87930463253494</v>
      </c>
      <c r="H116" s="132">
        <f>F116/E116*100</f>
        <v>100</v>
      </c>
      <c r="I116" s="12"/>
      <c r="J116" s="12"/>
      <c r="K116" s="12"/>
      <c r="L116" s="12"/>
      <c r="M116" s="12"/>
      <c r="P116" s="19"/>
    </row>
    <row r="117" spans="1:16" s="13" customFormat="1" ht="15">
      <c r="A117" s="11"/>
      <c r="B117" s="11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P117" s="19"/>
    </row>
    <row r="118" spans="1:8" s="71" customFormat="1" ht="15">
      <c r="A118" s="137" t="s">
        <v>190</v>
      </c>
      <c r="B118" s="138"/>
      <c r="C118" s="73"/>
      <c r="D118" s="74"/>
      <c r="E118" s="74"/>
      <c r="F118" s="74"/>
      <c r="G118" s="74"/>
      <c r="H118" s="12"/>
    </row>
    <row r="119" spans="1:8" ht="14.25" customHeight="1">
      <c r="A119" s="645" t="s">
        <v>29</v>
      </c>
      <c r="B119" s="647" t="s">
        <v>3</v>
      </c>
      <c r="C119" s="647" t="s">
        <v>271</v>
      </c>
      <c r="D119" s="641" t="s">
        <v>272</v>
      </c>
      <c r="E119" s="641" t="s">
        <v>273</v>
      </c>
      <c r="F119" s="641" t="s">
        <v>274</v>
      </c>
      <c r="G119" s="641" t="s">
        <v>68</v>
      </c>
      <c r="H119" s="641" t="s">
        <v>68</v>
      </c>
    </row>
    <row r="120" spans="1:8" ht="28.5" customHeight="1">
      <c r="A120" s="646"/>
      <c r="B120" s="648"/>
      <c r="C120" s="648"/>
      <c r="D120" s="642"/>
      <c r="E120" s="642"/>
      <c r="F120" s="642"/>
      <c r="G120" s="642"/>
      <c r="H120" s="642"/>
    </row>
    <row r="121" spans="1:8" s="64" customFormat="1" ht="12">
      <c r="A121" s="649">
        <v>1</v>
      </c>
      <c r="B121" s="649"/>
      <c r="C121" s="62">
        <v>2</v>
      </c>
      <c r="D121" s="63">
        <v>3</v>
      </c>
      <c r="E121" s="63">
        <v>4</v>
      </c>
      <c r="F121" s="63">
        <v>5</v>
      </c>
      <c r="G121" s="63" t="s">
        <v>69</v>
      </c>
      <c r="H121" s="63" t="s">
        <v>70</v>
      </c>
    </row>
    <row r="122" spans="1:16" ht="18.75" customHeight="1">
      <c r="A122" s="7">
        <v>922</v>
      </c>
      <c r="B122" s="8" t="s">
        <v>43</v>
      </c>
      <c r="C122" s="408">
        <f>SUM(C123)</f>
        <v>2557.46</v>
      </c>
      <c r="D122" s="408">
        <f>SUM(D123)</f>
        <v>3410.25</v>
      </c>
      <c r="E122" s="408">
        <f>SUM(E123)</f>
        <v>3410.25</v>
      </c>
      <c r="F122" s="408">
        <f>SUM(F123)</f>
        <v>3410.25</v>
      </c>
      <c r="G122" s="209">
        <f aca="true" t="shared" si="12" ref="G122:G128">F122/C122*100</f>
        <v>133.34519405973114</v>
      </c>
      <c r="H122" s="112">
        <f aca="true" t="shared" si="13" ref="H122:H128">F122/E122*100</f>
        <v>100</v>
      </c>
      <c r="I122" s="24"/>
      <c r="J122" s="24"/>
      <c r="K122" s="25"/>
      <c r="L122" s="26"/>
      <c r="N122" s="25"/>
      <c r="O122" s="25"/>
      <c r="P122" s="25"/>
    </row>
    <row r="123" spans="1:16" ht="18.75" customHeight="1">
      <c r="A123" s="55">
        <v>92211</v>
      </c>
      <c r="B123" s="53" t="s">
        <v>44</v>
      </c>
      <c r="C123" s="372">
        <v>2557.46</v>
      </c>
      <c r="D123" s="425">
        <v>3410.25</v>
      </c>
      <c r="E123" s="425">
        <v>3410.25</v>
      </c>
      <c r="F123" s="425">
        <v>3410.25</v>
      </c>
      <c r="G123" s="135">
        <f t="shared" si="12"/>
        <v>133.34519405973114</v>
      </c>
      <c r="H123" s="179">
        <f t="shared" si="13"/>
        <v>100</v>
      </c>
      <c r="I123" s="24"/>
      <c r="J123" s="24"/>
      <c r="K123" s="25"/>
      <c r="L123" s="26"/>
      <c r="N123" s="25"/>
      <c r="O123" s="25"/>
      <c r="P123" s="25"/>
    </row>
    <row r="124" spans="1:11" s="27" customFormat="1" ht="20.25" customHeight="1">
      <c r="A124" s="699" t="s">
        <v>35</v>
      </c>
      <c r="B124" s="700"/>
      <c r="C124" s="392">
        <f>C122</f>
        <v>2557.46</v>
      </c>
      <c r="D124" s="392">
        <f>D122</f>
        <v>3410.25</v>
      </c>
      <c r="E124" s="392">
        <f>E122</f>
        <v>3410.25</v>
      </c>
      <c r="F124" s="392">
        <f>F122</f>
        <v>3410.25</v>
      </c>
      <c r="G124" s="198">
        <f t="shared" si="12"/>
        <v>133.34519405973114</v>
      </c>
      <c r="H124" s="132">
        <f t="shared" si="13"/>
        <v>100</v>
      </c>
      <c r="I124" s="28"/>
      <c r="J124" s="28"/>
      <c r="K124" s="28"/>
    </row>
    <row r="125" spans="1:8" s="27" customFormat="1" ht="15">
      <c r="A125" s="11"/>
      <c r="B125" s="11"/>
      <c r="C125" s="11"/>
      <c r="D125" s="12"/>
      <c r="E125" s="12"/>
      <c r="F125" s="12"/>
      <c r="G125" s="81"/>
      <c r="H125" s="12"/>
    </row>
    <row r="126" spans="1:8" s="27" customFormat="1" ht="19.5">
      <c r="A126" s="695" t="s">
        <v>51</v>
      </c>
      <c r="B126" s="695"/>
      <c r="C126" s="427">
        <f>SUM(C13,C29,C42,C61,C76)</f>
        <v>684120.5</v>
      </c>
      <c r="D126" s="427">
        <f>SUM(D13,D29,D42,D61,D76)</f>
        <v>1644644.6700000002</v>
      </c>
      <c r="E126" s="427">
        <f>SUM(E13,E29,E42,E61,E76)</f>
        <v>1644644.6700000002</v>
      </c>
      <c r="F126" s="427">
        <f>SUM(F13,F29,F42,F61,F76)</f>
        <v>795565.31</v>
      </c>
      <c r="G126" s="132">
        <f t="shared" si="12"/>
        <v>116.29023103386027</v>
      </c>
      <c r="H126" s="197">
        <f t="shared" si="13"/>
        <v>48.3730817064576</v>
      </c>
    </row>
    <row r="127" spans="1:8" s="27" customFormat="1" ht="19.5">
      <c r="A127" s="207"/>
      <c r="B127" s="582" t="s">
        <v>275</v>
      </c>
      <c r="C127" s="427">
        <f>C99+C108+C116+C124</f>
        <v>24926.98</v>
      </c>
      <c r="D127" s="427">
        <f>D99+D108+D116+D124</f>
        <v>212278.09</v>
      </c>
      <c r="E127" s="427">
        <f>E99+E108+E116+E124</f>
        <v>212278.09</v>
      </c>
      <c r="F127" s="427">
        <f>F99+F108+F116+F124</f>
        <v>212278.09</v>
      </c>
      <c r="G127" s="132">
        <f t="shared" si="12"/>
        <v>851.599712440095</v>
      </c>
      <c r="H127" s="197">
        <f t="shared" si="13"/>
        <v>100</v>
      </c>
    </row>
    <row r="128" spans="1:16" s="13" customFormat="1" ht="19.5">
      <c r="A128" s="695" t="s">
        <v>52</v>
      </c>
      <c r="B128" s="695"/>
      <c r="C128" s="428">
        <f>C126+C127</f>
        <v>709047.48</v>
      </c>
      <c r="D128" s="428">
        <f>SUM(D13,D29,D42,D61,D99,D116,D124,D108,D76)</f>
        <v>1856922.76</v>
      </c>
      <c r="E128" s="428">
        <f>SUM(E13,E29,E42,E61,E99,E116,E124,E108,E76)</f>
        <v>1856922.76</v>
      </c>
      <c r="F128" s="428">
        <f>F126+F124+F116+F108+F99</f>
        <v>1007843.4</v>
      </c>
      <c r="G128" s="198">
        <f t="shared" si="12"/>
        <v>142.14046709537703</v>
      </c>
      <c r="H128" s="132">
        <f t="shared" si="13"/>
        <v>54.274923099116954</v>
      </c>
      <c r="I128" s="12"/>
      <c r="J128" s="12"/>
      <c r="K128" s="12"/>
      <c r="L128" s="12"/>
      <c r="M128" s="12"/>
      <c r="P128" s="19"/>
    </row>
    <row r="129" spans="1:16" s="19" customFormat="1" ht="14.25" customHeight="1">
      <c r="A129" s="3"/>
      <c r="B129" s="3"/>
      <c r="C129" s="3"/>
      <c r="D129" s="14"/>
      <c r="E129" s="14"/>
      <c r="F129" s="14"/>
      <c r="G129" s="14"/>
      <c r="H129" s="3"/>
      <c r="I129" s="12"/>
      <c r="J129" s="12"/>
      <c r="K129" s="17"/>
      <c r="L129" s="17"/>
      <c r="M129" s="12"/>
      <c r="N129" s="29">
        <f>SUM(N131:N131)</f>
        <v>0</v>
      </c>
      <c r="O129" s="30">
        <f>SUM(O131:O131)</f>
        <v>0</v>
      </c>
      <c r="P129" s="19">
        <f>SUM(H129:J129)</f>
        <v>0</v>
      </c>
    </row>
    <row r="130" spans="1:15" s="19" customFormat="1" ht="14.25" customHeight="1">
      <c r="A130" s="3"/>
      <c r="B130" s="3"/>
      <c r="C130" s="3"/>
      <c r="D130" s="14"/>
      <c r="E130" s="14"/>
      <c r="F130" s="14"/>
      <c r="G130" s="14"/>
      <c r="H130" s="3"/>
      <c r="I130" s="12"/>
      <c r="J130" s="12"/>
      <c r="K130" s="17"/>
      <c r="L130" s="17"/>
      <c r="M130" s="12"/>
      <c r="N130" s="18"/>
      <c r="O130" s="18"/>
    </row>
    <row r="131" spans="1:16" ht="20.25">
      <c r="A131" s="704" t="s">
        <v>27</v>
      </c>
      <c r="B131" s="704"/>
      <c r="C131" s="704"/>
      <c r="D131" s="704"/>
      <c r="E131" s="704"/>
      <c r="F131" s="704"/>
      <c r="G131" s="704"/>
      <c r="H131" s="704"/>
      <c r="I131" s="22"/>
      <c r="J131" s="22"/>
      <c r="K131" s="23"/>
      <c r="L131" s="23"/>
      <c r="M131" s="22"/>
      <c r="N131" s="3">
        <v>0</v>
      </c>
      <c r="O131" s="3">
        <v>0</v>
      </c>
      <c r="P131" s="19"/>
    </row>
    <row r="132" spans="1:16" s="19" customFormat="1" ht="15.75" customHeight="1">
      <c r="A132" s="45" t="s">
        <v>191</v>
      </c>
      <c r="B132" s="46"/>
      <c r="C132" s="46"/>
      <c r="D132" s="46"/>
      <c r="E132" s="46"/>
      <c r="F132" s="46"/>
      <c r="G132" s="46"/>
      <c r="H132" s="28"/>
      <c r="I132" s="12"/>
      <c r="J132" s="12"/>
      <c r="K132" s="17"/>
      <c r="L132" s="17"/>
      <c r="M132" s="12"/>
      <c r="N132" s="19">
        <v>0</v>
      </c>
      <c r="O132" s="19">
        <v>0</v>
      </c>
      <c r="P132" s="19">
        <f>SUM(H132:J132)</f>
        <v>0</v>
      </c>
    </row>
    <row r="133" spans="1:16" ht="19.5" customHeight="1">
      <c r="A133" s="681" t="s">
        <v>171</v>
      </c>
      <c r="B133" s="681"/>
      <c r="C133" s="681"/>
      <c r="D133" s="681"/>
      <c r="E133" s="60"/>
      <c r="F133" s="60"/>
      <c r="G133" s="60"/>
      <c r="H133" s="27"/>
      <c r="I133" s="22"/>
      <c r="J133" s="22"/>
      <c r="K133" s="23"/>
      <c r="L133" s="23"/>
      <c r="M133" s="22"/>
      <c r="N133" s="3">
        <v>0</v>
      </c>
      <c r="O133" s="3">
        <v>0</v>
      </c>
      <c r="P133" s="19"/>
    </row>
    <row r="134" spans="1:16" s="13" customFormat="1" ht="15">
      <c r="A134" s="143" t="s">
        <v>267</v>
      </c>
      <c r="B134" s="11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P134" s="19"/>
    </row>
    <row r="135" spans="1:16" s="13" customFormat="1" ht="14.25" customHeight="1">
      <c r="A135" s="645" t="s">
        <v>71</v>
      </c>
      <c r="B135" s="647" t="s">
        <v>3</v>
      </c>
      <c r="C135" s="647" t="s">
        <v>271</v>
      </c>
      <c r="D135" s="641" t="s">
        <v>272</v>
      </c>
      <c r="E135" s="641" t="s">
        <v>273</v>
      </c>
      <c r="F135" s="641" t="s">
        <v>274</v>
      </c>
      <c r="G135" s="641" t="s">
        <v>68</v>
      </c>
      <c r="H135" s="641" t="s">
        <v>68</v>
      </c>
      <c r="I135" s="12"/>
      <c r="J135" s="12"/>
      <c r="K135" s="12"/>
      <c r="L135" s="12"/>
      <c r="M135" s="12"/>
      <c r="P135" s="19"/>
    </row>
    <row r="136" spans="1:16" s="13" customFormat="1" ht="30" customHeight="1">
      <c r="A136" s="646"/>
      <c r="B136" s="648"/>
      <c r="C136" s="648"/>
      <c r="D136" s="642"/>
      <c r="E136" s="642"/>
      <c r="F136" s="642"/>
      <c r="G136" s="642"/>
      <c r="H136" s="642"/>
      <c r="I136" s="12"/>
      <c r="J136" s="12"/>
      <c r="K136" s="12"/>
      <c r="L136" s="12"/>
      <c r="M136" s="12"/>
      <c r="P136" s="19"/>
    </row>
    <row r="137" spans="1:16" s="13" customFormat="1" ht="15">
      <c r="A137" s="644">
        <v>1</v>
      </c>
      <c r="B137" s="644"/>
      <c r="C137" s="83">
        <v>2</v>
      </c>
      <c r="D137" s="84">
        <v>3</v>
      </c>
      <c r="E137" s="84">
        <v>4</v>
      </c>
      <c r="F137" s="84">
        <v>5</v>
      </c>
      <c r="G137" s="84" t="s">
        <v>69</v>
      </c>
      <c r="H137" s="84" t="s">
        <v>70</v>
      </c>
      <c r="I137" s="12"/>
      <c r="J137" s="12"/>
      <c r="K137" s="12"/>
      <c r="L137" s="12"/>
      <c r="M137" s="12"/>
      <c r="P137" s="19"/>
    </row>
    <row r="138" spans="1:16" s="13" customFormat="1" ht="15">
      <c r="A138" s="222">
        <v>31</v>
      </c>
      <c r="B138" s="223" t="s">
        <v>7</v>
      </c>
      <c r="C138" s="224">
        <f>SUM(C139,C143,C145)</f>
        <v>0</v>
      </c>
      <c r="D138" s="224">
        <f>SUM(D139,D143,D145)</f>
        <v>0</v>
      </c>
      <c r="E138" s="224">
        <f>SUM(E139,E143,E145)</f>
        <v>0</v>
      </c>
      <c r="F138" s="224">
        <f>SUM(F139,F143,F145)</f>
        <v>0</v>
      </c>
      <c r="G138" s="215" t="e">
        <f>F138/C138*100</f>
        <v>#DIV/0!</v>
      </c>
      <c r="H138" s="216" t="e">
        <f>F138/E138*100</f>
        <v>#DIV/0!</v>
      </c>
      <c r="I138" s="12"/>
      <c r="J138" s="12"/>
      <c r="K138" s="12"/>
      <c r="L138" s="12"/>
      <c r="M138" s="12"/>
      <c r="P138" s="19"/>
    </row>
    <row r="139" spans="1:8" s="87" customFormat="1" ht="15" customHeight="1">
      <c r="A139" s="205">
        <v>311</v>
      </c>
      <c r="B139" s="118" t="s">
        <v>8</v>
      </c>
      <c r="C139" s="380">
        <f>SUM(C140:C142)</f>
        <v>0</v>
      </c>
      <c r="D139" s="380">
        <f>SUM(D140:D142)</f>
        <v>0</v>
      </c>
      <c r="E139" s="380">
        <f>SUM(E140:E142)</f>
        <v>0</v>
      </c>
      <c r="F139" s="380">
        <f>SUM(F140:F142)</f>
        <v>0</v>
      </c>
      <c r="G139" s="114" t="e">
        <f aca="true" t="shared" si="14" ref="G139:G188">F139/C139*100</f>
        <v>#DIV/0!</v>
      </c>
      <c r="H139" s="185" t="e">
        <f aca="true" t="shared" si="15" ref="H139:H188">F139/E139*100</f>
        <v>#DIV/0!</v>
      </c>
    </row>
    <row r="140" spans="1:8" s="85" customFormat="1" ht="15" customHeight="1">
      <c r="A140" s="200">
        <v>3111</v>
      </c>
      <c r="B140" s="21" t="s">
        <v>74</v>
      </c>
      <c r="C140" s="381">
        <v>0</v>
      </c>
      <c r="D140" s="381"/>
      <c r="E140" s="381"/>
      <c r="F140" s="381"/>
      <c r="G140" s="33" t="e">
        <f t="shared" si="14"/>
        <v>#DIV/0!</v>
      </c>
      <c r="H140" s="165" t="e">
        <f t="shared" si="15"/>
        <v>#DIV/0!</v>
      </c>
    </row>
    <row r="141" spans="1:8" s="85" customFormat="1" ht="15" customHeight="1">
      <c r="A141" s="200">
        <v>3113</v>
      </c>
      <c r="B141" s="21" t="s">
        <v>176</v>
      </c>
      <c r="C141" s="381">
        <v>0</v>
      </c>
      <c r="D141" s="381"/>
      <c r="E141" s="381"/>
      <c r="F141" s="381"/>
      <c r="G141" s="33" t="e">
        <f t="shared" si="14"/>
        <v>#DIV/0!</v>
      </c>
      <c r="H141" s="165" t="e">
        <f t="shared" si="15"/>
        <v>#DIV/0!</v>
      </c>
    </row>
    <row r="142" spans="1:8" s="85" customFormat="1" ht="15" customHeight="1">
      <c r="A142" s="200">
        <v>3114</v>
      </c>
      <c r="B142" s="21" t="s">
        <v>177</v>
      </c>
      <c r="C142" s="381">
        <v>0</v>
      </c>
      <c r="D142" s="381"/>
      <c r="E142" s="381"/>
      <c r="F142" s="381"/>
      <c r="G142" s="33" t="e">
        <f t="shared" si="14"/>
        <v>#DIV/0!</v>
      </c>
      <c r="H142" s="165" t="e">
        <f t="shared" si="15"/>
        <v>#DIV/0!</v>
      </c>
    </row>
    <row r="143" spans="1:8" s="87" customFormat="1" ht="15">
      <c r="A143" s="205">
        <v>312</v>
      </c>
      <c r="B143" s="118" t="s">
        <v>9</v>
      </c>
      <c r="C143" s="380">
        <f>SUM(C144)</f>
        <v>0</v>
      </c>
      <c r="D143" s="380">
        <f>SUM(D144)</f>
        <v>0</v>
      </c>
      <c r="E143" s="380">
        <f>SUM(E144)</f>
        <v>0</v>
      </c>
      <c r="F143" s="380">
        <f>SUM(F144)</f>
        <v>0</v>
      </c>
      <c r="G143" s="114" t="e">
        <f t="shared" si="14"/>
        <v>#DIV/0!</v>
      </c>
      <c r="H143" s="185" t="e">
        <f t="shared" si="15"/>
        <v>#DIV/0!</v>
      </c>
    </row>
    <row r="144" spans="1:8" s="85" customFormat="1" ht="15">
      <c r="A144" s="200" t="s">
        <v>85</v>
      </c>
      <c r="B144" s="92" t="s">
        <v>9</v>
      </c>
      <c r="C144" s="381">
        <v>0</v>
      </c>
      <c r="D144" s="381"/>
      <c r="E144" s="381"/>
      <c r="F144" s="381"/>
      <c r="G144" s="33" t="e">
        <f t="shared" si="14"/>
        <v>#DIV/0!</v>
      </c>
      <c r="H144" s="165" t="e">
        <f t="shared" si="15"/>
        <v>#DIV/0!</v>
      </c>
    </row>
    <row r="145" spans="1:8" s="87" customFormat="1" ht="15">
      <c r="A145" s="205">
        <v>313</v>
      </c>
      <c r="B145" s="118" t="s">
        <v>10</v>
      </c>
      <c r="C145" s="380">
        <f>SUM(C146:C147)</f>
        <v>0</v>
      </c>
      <c r="D145" s="380">
        <f>SUM(D146:D147)</f>
        <v>0</v>
      </c>
      <c r="E145" s="380">
        <f>SUM(E146:E147)</f>
        <v>0</v>
      </c>
      <c r="F145" s="380">
        <f>SUM(F146:F147)</f>
        <v>0</v>
      </c>
      <c r="G145" s="114" t="e">
        <f t="shared" si="14"/>
        <v>#DIV/0!</v>
      </c>
      <c r="H145" s="185" t="e">
        <f t="shared" si="15"/>
        <v>#DIV/0!</v>
      </c>
    </row>
    <row r="146" spans="1:8" s="85" customFormat="1" ht="15">
      <c r="A146" s="200">
        <v>3132</v>
      </c>
      <c r="B146" s="92" t="s">
        <v>75</v>
      </c>
      <c r="C146" s="381">
        <v>0</v>
      </c>
      <c r="D146" s="381"/>
      <c r="E146" s="381"/>
      <c r="F146" s="381"/>
      <c r="G146" s="33" t="e">
        <f t="shared" si="14"/>
        <v>#DIV/0!</v>
      </c>
      <c r="H146" s="165" t="e">
        <f t="shared" si="15"/>
        <v>#DIV/0!</v>
      </c>
    </row>
    <row r="147" spans="1:8" s="85" customFormat="1" ht="30">
      <c r="A147" s="200">
        <v>3133</v>
      </c>
      <c r="B147" s="92" t="s">
        <v>76</v>
      </c>
      <c r="C147" s="381">
        <v>0</v>
      </c>
      <c r="D147" s="381"/>
      <c r="E147" s="381"/>
      <c r="F147" s="381"/>
      <c r="G147" s="33" t="e">
        <f t="shared" si="14"/>
        <v>#DIV/0!</v>
      </c>
      <c r="H147" s="165" t="e">
        <f t="shared" si="15"/>
        <v>#DIV/0!</v>
      </c>
    </row>
    <row r="148" spans="1:16" s="13" customFormat="1" ht="15">
      <c r="A148" s="141">
        <v>32</v>
      </c>
      <c r="B148" s="127" t="s">
        <v>11</v>
      </c>
      <c r="C148" s="366">
        <f>SUM(C149,C154,C161,C171,C177)</f>
        <v>0</v>
      </c>
      <c r="D148" s="366">
        <f>SUM(D149,D154,D161,D171)</f>
        <v>0</v>
      </c>
      <c r="E148" s="366">
        <f>SUM(E149,E154,E161,E171,E177)</f>
        <v>0</v>
      </c>
      <c r="F148" s="366">
        <f>SUM(F149,F154,F161,F171,F177)</f>
        <v>0</v>
      </c>
      <c r="G148" s="110" t="e">
        <f t="shared" si="14"/>
        <v>#DIV/0!</v>
      </c>
      <c r="H148" s="217" t="e">
        <f t="shared" si="15"/>
        <v>#DIV/0!</v>
      </c>
      <c r="I148" s="12"/>
      <c r="J148" s="12"/>
      <c r="K148" s="12"/>
      <c r="L148" s="12"/>
      <c r="M148" s="12"/>
      <c r="P148" s="19"/>
    </row>
    <row r="149" spans="1:16" s="13" customFormat="1" ht="15">
      <c r="A149" s="142">
        <v>321</v>
      </c>
      <c r="B149" s="116" t="s">
        <v>12</v>
      </c>
      <c r="C149" s="429">
        <f>SUM(C150:C153)</f>
        <v>0</v>
      </c>
      <c r="D149" s="429">
        <f>SUM(D150:D153)</f>
        <v>0</v>
      </c>
      <c r="E149" s="429">
        <f>SUM(E150:E153)</f>
        <v>0</v>
      </c>
      <c r="F149" s="429">
        <f>SUM(F150:F153)</f>
        <v>0</v>
      </c>
      <c r="G149" s="114" t="e">
        <f t="shared" si="14"/>
        <v>#DIV/0!</v>
      </c>
      <c r="H149" s="185" t="e">
        <f t="shared" si="15"/>
        <v>#DIV/0!</v>
      </c>
      <c r="I149" s="12"/>
      <c r="J149" s="12"/>
      <c r="K149" s="12"/>
      <c r="L149" s="12"/>
      <c r="M149" s="12"/>
      <c r="P149" s="19"/>
    </row>
    <row r="150" spans="1:16" s="13" customFormat="1" ht="15">
      <c r="A150" s="20" t="s">
        <v>77</v>
      </c>
      <c r="B150" s="21" t="s">
        <v>78</v>
      </c>
      <c r="C150" s="430"/>
      <c r="D150" s="365"/>
      <c r="E150" s="365"/>
      <c r="F150" s="365"/>
      <c r="G150" s="33" t="e">
        <f t="shared" si="14"/>
        <v>#DIV/0!</v>
      </c>
      <c r="H150" s="165" t="e">
        <f t="shared" si="15"/>
        <v>#DIV/0!</v>
      </c>
      <c r="I150" s="12"/>
      <c r="J150" s="12"/>
      <c r="K150" s="12"/>
      <c r="L150" s="12"/>
      <c r="M150" s="12"/>
      <c r="P150" s="19"/>
    </row>
    <row r="151" spans="1:16" s="13" customFormat="1" ht="30">
      <c r="A151" s="20">
        <v>3212</v>
      </c>
      <c r="B151" s="92" t="s">
        <v>13</v>
      </c>
      <c r="C151" s="430"/>
      <c r="D151" s="365"/>
      <c r="E151" s="365"/>
      <c r="F151" s="365"/>
      <c r="G151" s="33" t="e">
        <f t="shared" si="14"/>
        <v>#DIV/0!</v>
      </c>
      <c r="H151" s="165" t="e">
        <f t="shared" si="15"/>
        <v>#DIV/0!</v>
      </c>
      <c r="I151" s="12"/>
      <c r="J151" s="12"/>
      <c r="K151" s="12"/>
      <c r="L151" s="12"/>
      <c r="M151" s="12"/>
      <c r="P151" s="19"/>
    </row>
    <row r="152" spans="1:16" s="13" customFormat="1" ht="15">
      <c r="A152" s="20">
        <v>3213</v>
      </c>
      <c r="B152" s="21" t="s">
        <v>121</v>
      </c>
      <c r="C152" s="430"/>
      <c r="D152" s="365"/>
      <c r="E152" s="365"/>
      <c r="F152" s="365"/>
      <c r="G152" s="33" t="e">
        <f t="shared" si="14"/>
        <v>#DIV/0!</v>
      </c>
      <c r="H152" s="165" t="e">
        <f t="shared" si="15"/>
        <v>#DIV/0!</v>
      </c>
      <c r="I152" s="12"/>
      <c r="J152" s="12"/>
      <c r="K152" s="12"/>
      <c r="L152" s="12"/>
      <c r="M152" s="12"/>
      <c r="P152" s="19"/>
    </row>
    <row r="153" spans="1:16" s="13" customFormat="1" ht="15">
      <c r="A153" s="20">
        <v>3214</v>
      </c>
      <c r="B153" s="21" t="s">
        <v>122</v>
      </c>
      <c r="C153" s="430"/>
      <c r="D153" s="365"/>
      <c r="E153" s="365"/>
      <c r="F153" s="365"/>
      <c r="G153" s="33" t="e">
        <f t="shared" si="14"/>
        <v>#DIV/0!</v>
      </c>
      <c r="H153" s="165" t="e">
        <f t="shared" si="15"/>
        <v>#DIV/0!</v>
      </c>
      <c r="I153" s="12"/>
      <c r="J153" s="12"/>
      <c r="K153" s="12"/>
      <c r="L153" s="12"/>
      <c r="M153" s="12"/>
      <c r="P153" s="19"/>
    </row>
    <row r="154" spans="1:16" s="13" customFormat="1" ht="15">
      <c r="A154" s="218">
        <v>322</v>
      </c>
      <c r="B154" s="212" t="s">
        <v>14</v>
      </c>
      <c r="C154" s="431">
        <f>SUM(C155:C160)</f>
        <v>0</v>
      </c>
      <c r="D154" s="431">
        <f>SUM(D155:D160)</f>
        <v>0</v>
      </c>
      <c r="E154" s="431">
        <f>SUM(E155:E160)</f>
        <v>0</v>
      </c>
      <c r="F154" s="431">
        <f>SUM(F155:F160)</f>
        <v>0</v>
      </c>
      <c r="G154" s="114" t="e">
        <f t="shared" si="14"/>
        <v>#DIV/0!</v>
      </c>
      <c r="H154" s="185" t="e">
        <f t="shared" si="15"/>
        <v>#DIV/0!</v>
      </c>
      <c r="I154" s="12"/>
      <c r="J154" s="12"/>
      <c r="K154" s="12"/>
      <c r="L154" s="12"/>
      <c r="M154" s="12"/>
      <c r="P154" s="19"/>
    </row>
    <row r="155" spans="1:16" s="13" customFormat="1" ht="15">
      <c r="A155" s="20">
        <v>3221</v>
      </c>
      <c r="B155" s="21" t="s">
        <v>15</v>
      </c>
      <c r="C155" s="430"/>
      <c r="D155" s="365"/>
      <c r="E155" s="365"/>
      <c r="F155" s="365"/>
      <c r="G155" s="33" t="e">
        <f t="shared" si="14"/>
        <v>#DIV/0!</v>
      </c>
      <c r="H155" s="165" t="e">
        <f t="shared" si="15"/>
        <v>#DIV/0!</v>
      </c>
      <c r="I155" s="12"/>
      <c r="J155" s="12"/>
      <c r="K155" s="12"/>
      <c r="L155" s="12"/>
      <c r="M155" s="12"/>
      <c r="P155" s="19"/>
    </row>
    <row r="156" spans="1:16" s="13" customFormat="1" ht="15">
      <c r="A156" s="20">
        <v>3222</v>
      </c>
      <c r="B156" s="21" t="s">
        <v>151</v>
      </c>
      <c r="C156" s="430"/>
      <c r="D156" s="365"/>
      <c r="E156" s="365"/>
      <c r="F156" s="365"/>
      <c r="G156" s="33" t="e">
        <f t="shared" si="14"/>
        <v>#DIV/0!</v>
      </c>
      <c r="H156" s="165" t="e">
        <f t="shared" si="15"/>
        <v>#DIV/0!</v>
      </c>
      <c r="I156" s="12"/>
      <c r="J156" s="12"/>
      <c r="K156" s="12"/>
      <c r="L156" s="12"/>
      <c r="M156" s="12"/>
      <c r="P156" s="19"/>
    </row>
    <row r="157" spans="1:16" s="13" customFormat="1" ht="15">
      <c r="A157" s="20">
        <v>3223</v>
      </c>
      <c r="B157" s="21" t="s">
        <v>82</v>
      </c>
      <c r="C157" s="430"/>
      <c r="D157" s="365"/>
      <c r="E157" s="365"/>
      <c r="F157" s="365"/>
      <c r="G157" s="33" t="e">
        <f t="shared" si="14"/>
        <v>#DIV/0!</v>
      </c>
      <c r="H157" s="165" t="e">
        <f t="shared" si="15"/>
        <v>#DIV/0!</v>
      </c>
      <c r="I157" s="12"/>
      <c r="J157" s="12"/>
      <c r="K157" s="12"/>
      <c r="L157" s="12"/>
      <c r="M157" s="12"/>
      <c r="P157" s="19"/>
    </row>
    <row r="158" spans="1:16" s="13" customFormat="1" ht="30">
      <c r="A158" s="20">
        <v>3224</v>
      </c>
      <c r="B158" s="21" t="s">
        <v>147</v>
      </c>
      <c r="C158" s="430"/>
      <c r="D158" s="365"/>
      <c r="E158" s="365"/>
      <c r="F158" s="365"/>
      <c r="G158" s="33" t="e">
        <f t="shared" si="14"/>
        <v>#DIV/0!</v>
      </c>
      <c r="H158" s="165" t="e">
        <f t="shared" si="15"/>
        <v>#DIV/0!</v>
      </c>
      <c r="I158" s="12"/>
      <c r="J158" s="12"/>
      <c r="K158" s="12"/>
      <c r="L158" s="12"/>
      <c r="M158" s="12"/>
      <c r="P158" s="19"/>
    </row>
    <row r="159" spans="1:16" s="13" customFormat="1" ht="15">
      <c r="A159" s="20">
        <v>3225</v>
      </c>
      <c r="B159" s="21" t="s">
        <v>148</v>
      </c>
      <c r="C159" s="430"/>
      <c r="D159" s="365"/>
      <c r="E159" s="365"/>
      <c r="F159" s="365"/>
      <c r="G159" s="33" t="e">
        <f t="shared" si="14"/>
        <v>#DIV/0!</v>
      </c>
      <c r="H159" s="165" t="e">
        <f t="shared" si="15"/>
        <v>#DIV/0!</v>
      </c>
      <c r="I159" s="12"/>
      <c r="J159" s="12"/>
      <c r="K159" s="12"/>
      <c r="L159" s="12"/>
      <c r="M159" s="12"/>
      <c r="P159" s="19"/>
    </row>
    <row r="160" spans="1:16" s="13" customFormat="1" ht="15">
      <c r="A160" s="20">
        <v>3227</v>
      </c>
      <c r="B160" s="21" t="s">
        <v>125</v>
      </c>
      <c r="C160" s="430"/>
      <c r="D160" s="365"/>
      <c r="E160" s="365"/>
      <c r="F160" s="365"/>
      <c r="G160" s="33" t="e">
        <f t="shared" si="14"/>
        <v>#DIV/0!</v>
      </c>
      <c r="H160" s="165" t="e">
        <f t="shared" si="15"/>
        <v>#DIV/0!</v>
      </c>
      <c r="I160" s="12"/>
      <c r="J160" s="12"/>
      <c r="K160" s="12"/>
      <c r="L160" s="12"/>
      <c r="M160" s="12"/>
      <c r="P160" s="19"/>
    </row>
    <row r="161" spans="1:16" s="13" customFormat="1" ht="15">
      <c r="A161" s="218">
        <v>323</v>
      </c>
      <c r="B161" s="212" t="s">
        <v>16</v>
      </c>
      <c r="C161" s="431">
        <f>SUM(C162:C170)</f>
        <v>0</v>
      </c>
      <c r="D161" s="431">
        <f>SUM(D162:D170)</f>
        <v>0</v>
      </c>
      <c r="E161" s="431">
        <f>SUM(E162:E170)</f>
        <v>0</v>
      </c>
      <c r="F161" s="431">
        <f>SUM(F162:F170)</f>
        <v>0</v>
      </c>
      <c r="G161" s="114" t="e">
        <f t="shared" si="14"/>
        <v>#DIV/0!</v>
      </c>
      <c r="H161" s="185" t="e">
        <f t="shared" si="15"/>
        <v>#DIV/0!</v>
      </c>
      <c r="I161" s="12"/>
      <c r="J161" s="12"/>
      <c r="K161" s="12"/>
      <c r="L161" s="12"/>
      <c r="M161" s="12"/>
      <c r="P161" s="19"/>
    </row>
    <row r="162" spans="1:16" s="13" customFormat="1" ht="15">
      <c r="A162" s="20">
        <v>3231</v>
      </c>
      <c r="B162" s="21" t="s">
        <v>149</v>
      </c>
      <c r="C162" s="430"/>
      <c r="D162" s="365"/>
      <c r="E162" s="365"/>
      <c r="F162" s="365"/>
      <c r="G162" s="33" t="e">
        <f t="shared" si="14"/>
        <v>#DIV/0!</v>
      </c>
      <c r="H162" s="165" t="e">
        <f t="shared" si="15"/>
        <v>#DIV/0!</v>
      </c>
      <c r="I162" s="12"/>
      <c r="J162" s="12"/>
      <c r="K162" s="12"/>
      <c r="L162" s="12"/>
      <c r="M162" s="12"/>
      <c r="P162" s="19"/>
    </row>
    <row r="163" spans="1:16" s="13" customFormat="1" ht="15">
      <c r="A163" s="20">
        <v>3232</v>
      </c>
      <c r="B163" s="21" t="s">
        <v>89</v>
      </c>
      <c r="C163" s="430"/>
      <c r="D163" s="365"/>
      <c r="E163" s="365"/>
      <c r="F163" s="365"/>
      <c r="G163" s="33" t="e">
        <f t="shared" si="14"/>
        <v>#DIV/0!</v>
      </c>
      <c r="H163" s="165" t="e">
        <f t="shared" si="15"/>
        <v>#DIV/0!</v>
      </c>
      <c r="I163" s="12"/>
      <c r="J163" s="12"/>
      <c r="K163" s="12"/>
      <c r="L163" s="12"/>
      <c r="M163" s="12"/>
      <c r="P163" s="19"/>
    </row>
    <row r="164" spans="1:16" s="13" customFormat="1" ht="15">
      <c r="A164" s="20">
        <v>3233</v>
      </c>
      <c r="B164" s="21" t="s">
        <v>228</v>
      </c>
      <c r="C164" s="430"/>
      <c r="D164" s="365"/>
      <c r="E164" s="365"/>
      <c r="F164" s="365"/>
      <c r="G164" s="33" t="e">
        <f t="shared" si="14"/>
        <v>#DIV/0!</v>
      </c>
      <c r="H164" s="165" t="e">
        <f t="shared" si="15"/>
        <v>#DIV/0!</v>
      </c>
      <c r="I164" s="12"/>
      <c r="J164" s="12"/>
      <c r="K164" s="12"/>
      <c r="L164" s="12"/>
      <c r="M164" s="12"/>
      <c r="P164" s="19"/>
    </row>
    <row r="165" spans="1:16" s="13" customFormat="1" ht="15">
      <c r="A165" s="20">
        <v>3234</v>
      </c>
      <c r="B165" s="21" t="s">
        <v>91</v>
      </c>
      <c r="C165" s="430"/>
      <c r="D165" s="365"/>
      <c r="E165" s="365"/>
      <c r="F165" s="365"/>
      <c r="G165" s="33" t="e">
        <f t="shared" si="14"/>
        <v>#DIV/0!</v>
      </c>
      <c r="H165" s="165" t="e">
        <f t="shared" si="15"/>
        <v>#DIV/0!</v>
      </c>
      <c r="I165" s="12"/>
      <c r="J165" s="12"/>
      <c r="K165" s="12"/>
      <c r="L165" s="12"/>
      <c r="M165" s="12"/>
      <c r="P165" s="19"/>
    </row>
    <row r="166" spans="1:16" s="13" customFormat="1" ht="15">
      <c r="A166" s="20">
        <v>3235</v>
      </c>
      <c r="B166" s="21" t="s">
        <v>150</v>
      </c>
      <c r="C166" s="430"/>
      <c r="D166" s="365"/>
      <c r="E166" s="365"/>
      <c r="F166" s="365"/>
      <c r="G166" s="33" t="e">
        <f t="shared" si="14"/>
        <v>#DIV/0!</v>
      </c>
      <c r="H166" s="165" t="e">
        <f t="shared" si="15"/>
        <v>#DIV/0!</v>
      </c>
      <c r="I166" s="12"/>
      <c r="J166" s="12"/>
      <c r="K166" s="12"/>
      <c r="L166" s="12"/>
      <c r="M166" s="12"/>
      <c r="P166" s="19"/>
    </row>
    <row r="167" spans="1:16" s="13" customFormat="1" ht="15">
      <c r="A167" s="20">
        <v>3236</v>
      </c>
      <c r="B167" s="21" t="s">
        <v>127</v>
      </c>
      <c r="C167" s="430"/>
      <c r="D167" s="365"/>
      <c r="E167" s="365"/>
      <c r="F167" s="365"/>
      <c r="G167" s="33" t="e">
        <f t="shared" si="14"/>
        <v>#DIV/0!</v>
      </c>
      <c r="H167" s="165" t="e">
        <f t="shared" si="15"/>
        <v>#DIV/0!</v>
      </c>
      <c r="I167" s="12"/>
      <c r="J167" s="12"/>
      <c r="K167" s="12"/>
      <c r="L167" s="12"/>
      <c r="M167" s="12"/>
      <c r="P167" s="19"/>
    </row>
    <row r="168" spans="1:16" s="13" customFormat="1" ht="15">
      <c r="A168" s="20">
        <v>3237</v>
      </c>
      <c r="B168" s="21" t="s">
        <v>128</v>
      </c>
      <c r="C168" s="430"/>
      <c r="D168" s="365"/>
      <c r="E168" s="365"/>
      <c r="F168" s="365"/>
      <c r="G168" s="33" t="e">
        <f t="shared" si="14"/>
        <v>#DIV/0!</v>
      </c>
      <c r="H168" s="165" t="e">
        <f t="shared" si="15"/>
        <v>#DIV/0!</v>
      </c>
      <c r="I168" s="12"/>
      <c r="J168" s="12"/>
      <c r="K168" s="12"/>
      <c r="L168" s="12"/>
      <c r="M168" s="12"/>
      <c r="P168" s="19"/>
    </row>
    <row r="169" spans="1:16" s="13" customFormat="1" ht="15">
      <c r="A169" s="20">
        <v>3238</v>
      </c>
      <c r="B169" s="21" t="s">
        <v>93</v>
      </c>
      <c r="C169" s="430"/>
      <c r="D169" s="365"/>
      <c r="E169" s="365"/>
      <c r="F169" s="365"/>
      <c r="G169" s="33" t="e">
        <f t="shared" si="14"/>
        <v>#DIV/0!</v>
      </c>
      <c r="H169" s="165" t="e">
        <f t="shared" si="15"/>
        <v>#DIV/0!</v>
      </c>
      <c r="I169" s="12"/>
      <c r="J169" s="12"/>
      <c r="K169" s="12"/>
      <c r="L169" s="12"/>
      <c r="M169" s="12"/>
      <c r="P169" s="19"/>
    </row>
    <row r="170" spans="1:16" s="13" customFormat="1" ht="15">
      <c r="A170" s="200" t="s">
        <v>94</v>
      </c>
      <c r="B170" s="92" t="s">
        <v>17</v>
      </c>
      <c r="C170" s="430"/>
      <c r="D170" s="365"/>
      <c r="E170" s="365"/>
      <c r="F170" s="365"/>
      <c r="G170" s="33" t="e">
        <f t="shared" si="14"/>
        <v>#DIV/0!</v>
      </c>
      <c r="H170" s="165" t="e">
        <f t="shared" si="15"/>
        <v>#DIV/0!</v>
      </c>
      <c r="I170" s="12"/>
      <c r="J170" s="12"/>
      <c r="K170" s="12"/>
      <c r="L170" s="12"/>
      <c r="M170" s="12"/>
      <c r="P170" s="19"/>
    </row>
    <row r="171" spans="1:16" s="13" customFormat="1" ht="15">
      <c r="A171" s="218">
        <v>329</v>
      </c>
      <c r="B171" s="212" t="s">
        <v>18</v>
      </c>
      <c r="C171" s="431">
        <f>SUM(C172:C176)</f>
        <v>0</v>
      </c>
      <c r="D171" s="431">
        <f>SUM(D172:D176)</f>
        <v>0</v>
      </c>
      <c r="E171" s="431">
        <f>SUM(E172:E176)</f>
        <v>0</v>
      </c>
      <c r="F171" s="431">
        <f>SUM(F172:F176)</f>
        <v>0</v>
      </c>
      <c r="G171" s="114" t="e">
        <f t="shared" si="14"/>
        <v>#DIV/0!</v>
      </c>
      <c r="H171" s="185" t="e">
        <f t="shared" si="15"/>
        <v>#DIV/0!</v>
      </c>
      <c r="I171" s="12"/>
      <c r="J171" s="12"/>
      <c r="K171" s="12"/>
      <c r="L171" s="12"/>
      <c r="M171" s="12"/>
      <c r="P171" s="19"/>
    </row>
    <row r="172" spans="1:16" s="13" customFormat="1" ht="15">
      <c r="A172" s="200">
        <v>3292</v>
      </c>
      <c r="B172" s="92" t="s">
        <v>175</v>
      </c>
      <c r="C172" s="432"/>
      <c r="D172" s="432"/>
      <c r="E172" s="432"/>
      <c r="F172" s="432"/>
      <c r="G172" s="33" t="e">
        <f t="shared" si="14"/>
        <v>#DIV/0!</v>
      </c>
      <c r="H172" s="165" t="e">
        <f t="shared" si="15"/>
        <v>#DIV/0!</v>
      </c>
      <c r="I172" s="12"/>
      <c r="J172" s="12"/>
      <c r="K172" s="12"/>
      <c r="L172" s="12"/>
      <c r="M172" s="12"/>
      <c r="P172" s="19"/>
    </row>
    <row r="173" spans="1:16" s="13" customFormat="1" ht="15">
      <c r="A173" s="20">
        <v>3293</v>
      </c>
      <c r="B173" s="21" t="s">
        <v>98</v>
      </c>
      <c r="C173" s="430"/>
      <c r="D173" s="432"/>
      <c r="E173" s="365"/>
      <c r="F173" s="365"/>
      <c r="G173" s="33" t="e">
        <f t="shared" si="14"/>
        <v>#DIV/0!</v>
      </c>
      <c r="H173" s="165" t="e">
        <f t="shared" si="15"/>
        <v>#DIV/0!</v>
      </c>
      <c r="I173" s="12"/>
      <c r="J173" s="12"/>
      <c r="K173" s="12"/>
      <c r="L173" s="12"/>
      <c r="M173" s="12"/>
      <c r="P173" s="19"/>
    </row>
    <row r="174" spans="1:16" s="13" customFormat="1" ht="15">
      <c r="A174" s="20">
        <v>3294</v>
      </c>
      <c r="B174" s="21" t="s">
        <v>129</v>
      </c>
      <c r="C174" s="430"/>
      <c r="D174" s="432"/>
      <c r="E174" s="365"/>
      <c r="F174" s="365"/>
      <c r="G174" s="33" t="e">
        <f t="shared" si="14"/>
        <v>#DIV/0!</v>
      </c>
      <c r="H174" s="165" t="e">
        <f t="shared" si="15"/>
        <v>#DIV/0!</v>
      </c>
      <c r="I174" s="12"/>
      <c r="J174" s="12"/>
      <c r="K174" s="12"/>
      <c r="L174" s="12"/>
      <c r="M174" s="12"/>
      <c r="P174" s="19"/>
    </row>
    <row r="175" spans="1:16" s="13" customFormat="1" ht="15">
      <c r="A175" s="20">
        <v>3295</v>
      </c>
      <c r="B175" s="21" t="s">
        <v>99</v>
      </c>
      <c r="C175" s="430"/>
      <c r="D175" s="432"/>
      <c r="E175" s="365"/>
      <c r="F175" s="365"/>
      <c r="G175" s="33" t="e">
        <f t="shared" si="14"/>
        <v>#DIV/0!</v>
      </c>
      <c r="H175" s="165" t="e">
        <f t="shared" si="15"/>
        <v>#DIV/0!</v>
      </c>
      <c r="I175" s="12"/>
      <c r="J175" s="12"/>
      <c r="K175" s="12"/>
      <c r="L175" s="12"/>
      <c r="M175" s="12"/>
      <c r="P175" s="19"/>
    </row>
    <row r="176" spans="1:16" s="13" customFormat="1" ht="15">
      <c r="A176" s="20">
        <v>3299</v>
      </c>
      <c r="B176" s="21" t="s">
        <v>18</v>
      </c>
      <c r="C176" s="430"/>
      <c r="D176" s="432"/>
      <c r="E176" s="365"/>
      <c r="F176" s="365"/>
      <c r="G176" s="33" t="e">
        <f t="shared" si="14"/>
        <v>#DIV/0!</v>
      </c>
      <c r="H176" s="165" t="e">
        <f t="shared" si="15"/>
        <v>#DIV/0!</v>
      </c>
      <c r="I176" s="12"/>
      <c r="J176" s="12"/>
      <c r="K176" s="12"/>
      <c r="L176" s="12"/>
      <c r="M176" s="12"/>
      <c r="P176" s="19"/>
    </row>
    <row r="177" spans="1:16" s="13" customFormat="1" ht="30">
      <c r="A177" s="205">
        <v>372</v>
      </c>
      <c r="B177" s="118" t="s">
        <v>138</v>
      </c>
      <c r="C177" s="380">
        <f>SUM(C178:C180)</f>
        <v>0</v>
      </c>
      <c r="D177" s="380">
        <f>SUM(D178:D180)</f>
        <v>0</v>
      </c>
      <c r="E177" s="380">
        <f>SUM(E178:E180)</f>
        <v>0</v>
      </c>
      <c r="F177" s="380">
        <f>SUM(F178:F180)</f>
        <v>0</v>
      </c>
      <c r="G177" s="114" t="e">
        <f t="shared" si="14"/>
        <v>#DIV/0!</v>
      </c>
      <c r="H177" s="185" t="e">
        <f t="shared" si="15"/>
        <v>#DIV/0!</v>
      </c>
      <c r="I177" s="12"/>
      <c r="J177" s="12"/>
      <c r="K177" s="12"/>
      <c r="L177" s="12"/>
      <c r="M177" s="12"/>
      <c r="P177" s="19"/>
    </row>
    <row r="178" spans="1:16" s="13" customFormat="1" ht="15">
      <c r="A178" s="200">
        <v>3721</v>
      </c>
      <c r="B178" s="92" t="s">
        <v>168</v>
      </c>
      <c r="C178" s="381"/>
      <c r="D178" s="381"/>
      <c r="E178" s="381"/>
      <c r="F178" s="383"/>
      <c r="G178" s="33" t="e">
        <f t="shared" si="14"/>
        <v>#DIV/0!</v>
      </c>
      <c r="H178" s="165" t="e">
        <f t="shared" si="15"/>
        <v>#DIV/0!</v>
      </c>
      <c r="I178" s="12"/>
      <c r="J178" s="12"/>
      <c r="K178" s="12"/>
      <c r="L178" s="12"/>
      <c r="M178" s="12"/>
      <c r="P178" s="19"/>
    </row>
    <row r="179" spans="1:16" s="13" customFormat="1" ht="15">
      <c r="A179" s="200">
        <v>3722</v>
      </c>
      <c r="B179" s="92" t="s">
        <v>139</v>
      </c>
      <c r="C179" s="381"/>
      <c r="D179" s="381"/>
      <c r="E179" s="381"/>
      <c r="F179" s="381"/>
      <c r="G179" s="33" t="e">
        <f t="shared" si="14"/>
        <v>#DIV/0!</v>
      </c>
      <c r="H179" s="165" t="e">
        <f t="shared" si="15"/>
        <v>#DIV/0!</v>
      </c>
      <c r="I179" s="12"/>
      <c r="J179" s="12"/>
      <c r="K179" s="12"/>
      <c r="L179" s="12"/>
      <c r="M179" s="12"/>
      <c r="P179" s="19"/>
    </row>
    <row r="180" spans="1:16" s="13" customFormat="1" ht="30">
      <c r="A180" s="200">
        <v>3723</v>
      </c>
      <c r="B180" s="92" t="s">
        <v>169</v>
      </c>
      <c r="C180" s="381"/>
      <c r="D180" s="381"/>
      <c r="E180" s="381"/>
      <c r="F180" s="381"/>
      <c r="G180" s="33" t="e">
        <f t="shared" si="14"/>
        <v>#DIV/0!</v>
      </c>
      <c r="H180" s="165" t="e">
        <f t="shared" si="15"/>
        <v>#DIV/0!</v>
      </c>
      <c r="I180" s="12"/>
      <c r="J180" s="12"/>
      <c r="K180" s="12"/>
      <c r="L180" s="12"/>
      <c r="M180" s="12"/>
      <c r="P180" s="19"/>
    </row>
    <row r="181" spans="1:16" s="13" customFormat="1" ht="15">
      <c r="A181" s="151">
        <v>34</v>
      </c>
      <c r="B181" s="152" t="s">
        <v>19</v>
      </c>
      <c r="C181" s="433">
        <f>SUM(C182)</f>
        <v>0</v>
      </c>
      <c r="D181" s="433">
        <f>SUM(D182)</f>
        <v>0</v>
      </c>
      <c r="E181" s="433">
        <f>SUM(E182)</f>
        <v>0</v>
      </c>
      <c r="F181" s="433">
        <f>SUM(F182)</f>
        <v>0</v>
      </c>
      <c r="G181" s="110" t="e">
        <f t="shared" si="14"/>
        <v>#DIV/0!</v>
      </c>
      <c r="H181" s="217" t="e">
        <f t="shared" si="15"/>
        <v>#DIV/0!</v>
      </c>
      <c r="I181" s="12"/>
      <c r="J181" s="12"/>
      <c r="K181" s="12"/>
      <c r="L181" s="12"/>
      <c r="M181" s="12"/>
      <c r="P181" s="19"/>
    </row>
    <row r="182" spans="1:16" s="13" customFormat="1" ht="15">
      <c r="A182" s="218">
        <v>343</v>
      </c>
      <c r="B182" s="212" t="s">
        <v>20</v>
      </c>
      <c r="C182" s="431">
        <f>SUM(C183,C184)</f>
        <v>0</v>
      </c>
      <c r="D182" s="431">
        <f>SUM(D183,D184)</f>
        <v>0</v>
      </c>
      <c r="E182" s="431">
        <f>SUM(E183,E184)</f>
        <v>0</v>
      </c>
      <c r="F182" s="431">
        <f>SUM(F183,F184)</f>
        <v>0</v>
      </c>
      <c r="G182" s="114" t="e">
        <f t="shared" si="14"/>
        <v>#DIV/0!</v>
      </c>
      <c r="H182" s="185" t="e">
        <f t="shared" si="15"/>
        <v>#DIV/0!</v>
      </c>
      <c r="I182" s="12"/>
      <c r="J182" s="12"/>
      <c r="K182" s="12"/>
      <c r="L182" s="12"/>
      <c r="M182" s="12"/>
      <c r="P182" s="19"/>
    </row>
    <row r="183" spans="1:16" s="13" customFormat="1" ht="15">
      <c r="A183" s="20">
        <v>3431</v>
      </c>
      <c r="B183" s="21" t="s">
        <v>102</v>
      </c>
      <c r="C183" s="430"/>
      <c r="D183" s="365"/>
      <c r="E183" s="365"/>
      <c r="F183" s="365"/>
      <c r="G183" s="33" t="e">
        <f t="shared" si="14"/>
        <v>#DIV/0!</v>
      </c>
      <c r="H183" s="165" t="e">
        <f t="shared" si="15"/>
        <v>#DIV/0!</v>
      </c>
      <c r="I183" s="12"/>
      <c r="J183" s="12"/>
      <c r="K183" s="12"/>
      <c r="L183" s="12"/>
      <c r="M183" s="12"/>
      <c r="P183" s="19"/>
    </row>
    <row r="184" spans="1:16" s="13" customFormat="1" ht="15">
      <c r="A184" s="20">
        <v>3433</v>
      </c>
      <c r="B184" s="21" t="s">
        <v>136</v>
      </c>
      <c r="C184" s="430"/>
      <c r="D184" s="365"/>
      <c r="E184" s="365"/>
      <c r="F184" s="365"/>
      <c r="G184" s="33" t="e">
        <f t="shared" si="14"/>
        <v>#DIV/0!</v>
      </c>
      <c r="H184" s="165" t="e">
        <f t="shared" si="15"/>
        <v>#DIV/0!</v>
      </c>
      <c r="I184" s="12"/>
      <c r="J184" s="12"/>
      <c r="K184" s="12"/>
      <c r="L184" s="12"/>
      <c r="M184" s="12"/>
      <c r="P184" s="19"/>
    </row>
    <row r="185" spans="1:16" s="13" customFormat="1" ht="15">
      <c r="A185" s="151">
        <v>42</v>
      </c>
      <c r="B185" s="152" t="s">
        <v>152</v>
      </c>
      <c r="C185" s="433">
        <f>SUM(C186)</f>
        <v>0</v>
      </c>
      <c r="D185" s="433">
        <f aca="true" t="shared" si="16" ref="D185:F186">SUM(D186)</f>
        <v>0</v>
      </c>
      <c r="E185" s="433">
        <f t="shared" si="16"/>
        <v>0</v>
      </c>
      <c r="F185" s="433">
        <f t="shared" si="16"/>
        <v>0</v>
      </c>
      <c r="G185" s="110" t="e">
        <f t="shared" si="14"/>
        <v>#DIV/0!</v>
      </c>
      <c r="H185" s="217" t="e">
        <f t="shared" si="15"/>
        <v>#DIV/0!</v>
      </c>
      <c r="I185" s="12"/>
      <c r="J185" s="12"/>
      <c r="K185" s="12"/>
      <c r="L185" s="12"/>
      <c r="M185" s="12"/>
      <c r="P185" s="19"/>
    </row>
    <row r="186" spans="1:16" s="13" customFormat="1" ht="15">
      <c r="A186" s="218">
        <v>424</v>
      </c>
      <c r="B186" s="212" t="s">
        <v>153</v>
      </c>
      <c r="C186" s="431">
        <f>SUM(C187)</f>
        <v>0</v>
      </c>
      <c r="D186" s="431">
        <f t="shared" si="16"/>
        <v>0</v>
      </c>
      <c r="E186" s="431">
        <f t="shared" si="16"/>
        <v>0</v>
      </c>
      <c r="F186" s="431">
        <f t="shared" si="16"/>
        <v>0</v>
      </c>
      <c r="G186" s="114" t="e">
        <f t="shared" si="14"/>
        <v>#DIV/0!</v>
      </c>
      <c r="H186" s="185" t="e">
        <f t="shared" si="15"/>
        <v>#DIV/0!</v>
      </c>
      <c r="I186" s="12"/>
      <c r="J186" s="12"/>
      <c r="K186" s="12"/>
      <c r="L186" s="12"/>
      <c r="M186" s="12"/>
      <c r="P186" s="19"/>
    </row>
    <row r="187" spans="1:16" s="13" customFormat="1" ht="15">
      <c r="A187" s="219">
        <v>4241</v>
      </c>
      <c r="B187" s="159" t="s">
        <v>153</v>
      </c>
      <c r="C187" s="434"/>
      <c r="D187" s="410"/>
      <c r="E187" s="410"/>
      <c r="F187" s="410"/>
      <c r="G187" s="178" t="e">
        <f t="shared" si="14"/>
        <v>#DIV/0!</v>
      </c>
      <c r="H187" s="179" t="e">
        <f t="shared" si="15"/>
        <v>#DIV/0!</v>
      </c>
      <c r="I187" s="12"/>
      <c r="J187" s="12"/>
      <c r="K187" s="12"/>
      <c r="L187" s="12"/>
      <c r="M187" s="12"/>
      <c r="P187" s="19"/>
    </row>
    <row r="188" spans="1:16" s="13" customFormat="1" ht="15">
      <c r="A188" s="656" t="s">
        <v>6</v>
      </c>
      <c r="B188" s="657"/>
      <c r="C188" s="435">
        <f>SUM(C138,C148,C181,C185)</f>
        <v>0</v>
      </c>
      <c r="D188" s="435">
        <f>SUM(D138,D148,D181,D185)</f>
        <v>0</v>
      </c>
      <c r="E188" s="435">
        <f>SUM(E138,E148,E181,E185)</f>
        <v>0</v>
      </c>
      <c r="F188" s="435">
        <f>SUM(F138,F148,F181,F185)</f>
        <v>0</v>
      </c>
      <c r="G188" s="139" t="e">
        <f t="shared" si="14"/>
        <v>#DIV/0!</v>
      </c>
      <c r="H188" s="140" t="e">
        <f t="shared" si="15"/>
        <v>#DIV/0!</v>
      </c>
      <c r="I188" s="12"/>
      <c r="J188" s="12"/>
      <c r="K188" s="12"/>
      <c r="L188" s="12"/>
      <c r="M188" s="12"/>
      <c r="P188" s="19"/>
    </row>
    <row r="189" spans="1:16" s="13" customFormat="1" ht="15">
      <c r="A189" s="11"/>
      <c r="B189" s="11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P189" s="19"/>
    </row>
    <row r="190" spans="1:16" s="13" customFormat="1" ht="15">
      <c r="A190" s="143" t="s">
        <v>73</v>
      </c>
      <c r="B190" s="144"/>
      <c r="C190" s="1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P190" s="19"/>
    </row>
    <row r="191" spans="1:16" s="13" customFormat="1" ht="15" customHeight="1">
      <c r="A191" s="645" t="s">
        <v>71</v>
      </c>
      <c r="B191" s="647" t="s">
        <v>3</v>
      </c>
      <c r="C191" s="647" t="s">
        <v>271</v>
      </c>
      <c r="D191" s="641" t="s">
        <v>272</v>
      </c>
      <c r="E191" s="641" t="s">
        <v>273</v>
      </c>
      <c r="F191" s="641" t="s">
        <v>274</v>
      </c>
      <c r="G191" s="641" t="s">
        <v>68</v>
      </c>
      <c r="H191" s="641" t="s">
        <v>68</v>
      </c>
      <c r="I191" s="12"/>
      <c r="J191" s="12"/>
      <c r="K191" s="12"/>
      <c r="L191" s="12"/>
      <c r="M191" s="12"/>
      <c r="P191" s="19"/>
    </row>
    <row r="192" spans="1:16" s="13" customFormat="1" ht="35.25" customHeight="1">
      <c r="A192" s="646"/>
      <c r="B192" s="648"/>
      <c r="C192" s="648"/>
      <c r="D192" s="642"/>
      <c r="E192" s="642"/>
      <c r="F192" s="642"/>
      <c r="G192" s="642"/>
      <c r="H192" s="642"/>
      <c r="I192" s="12"/>
      <c r="J192" s="12"/>
      <c r="K192" s="12"/>
      <c r="L192" s="12"/>
      <c r="M192" s="12"/>
      <c r="P192" s="19"/>
    </row>
    <row r="193" spans="1:16" s="13" customFormat="1" ht="15">
      <c r="A193" s="644">
        <v>1</v>
      </c>
      <c r="B193" s="644"/>
      <c r="C193" s="83">
        <v>2</v>
      </c>
      <c r="D193" s="84">
        <v>3</v>
      </c>
      <c r="E193" s="84">
        <v>4</v>
      </c>
      <c r="F193" s="84">
        <v>5</v>
      </c>
      <c r="G193" s="84" t="s">
        <v>69</v>
      </c>
      <c r="H193" s="84" t="s">
        <v>70</v>
      </c>
      <c r="I193" s="12"/>
      <c r="J193" s="12"/>
      <c r="K193" s="12"/>
      <c r="L193" s="12"/>
      <c r="M193" s="12"/>
      <c r="P193" s="19"/>
    </row>
    <row r="194" spans="1:16" s="13" customFormat="1" ht="15">
      <c r="A194" s="213">
        <v>31</v>
      </c>
      <c r="B194" s="214" t="s">
        <v>7</v>
      </c>
      <c r="C194" s="436">
        <f>C195+C197</f>
        <v>1327.23</v>
      </c>
      <c r="D194" s="436">
        <f>D195+D197</f>
        <v>0</v>
      </c>
      <c r="E194" s="436">
        <f>E195+E197</f>
        <v>0</v>
      </c>
      <c r="F194" s="436">
        <f>F195+F197</f>
        <v>0</v>
      </c>
      <c r="G194" s="215">
        <f>F194/C194*100</f>
        <v>0</v>
      </c>
      <c r="H194" s="216" t="e">
        <f>F194/E194*100</f>
        <v>#DIV/0!</v>
      </c>
      <c r="I194" s="12"/>
      <c r="J194" s="12"/>
      <c r="K194" s="12"/>
      <c r="L194" s="12"/>
      <c r="M194" s="12"/>
      <c r="P194" s="19"/>
    </row>
    <row r="195" spans="1:16" s="13" customFormat="1" ht="15">
      <c r="A195" s="148">
        <v>311</v>
      </c>
      <c r="B195" s="116" t="s">
        <v>8</v>
      </c>
      <c r="C195" s="437">
        <f>SUM(C196)</f>
        <v>0</v>
      </c>
      <c r="D195" s="437">
        <f>SUM(D196)</f>
        <v>0</v>
      </c>
      <c r="E195" s="437">
        <f>SUM(E196)</f>
        <v>0</v>
      </c>
      <c r="F195" s="437">
        <f>SUM(F196)</f>
        <v>0</v>
      </c>
      <c r="G195" s="114" t="e">
        <f aca="true" t="shared" si="17" ref="G195:G241">F195/C195*100</f>
        <v>#DIV/0!</v>
      </c>
      <c r="H195" s="185" t="e">
        <f aca="true" t="shared" si="18" ref="H195:H241">F195/E195*100</f>
        <v>#DIV/0!</v>
      </c>
      <c r="I195" s="12"/>
      <c r="J195" s="12"/>
      <c r="K195" s="12"/>
      <c r="L195" s="12"/>
      <c r="M195" s="12"/>
      <c r="P195" s="19"/>
    </row>
    <row r="196" spans="1:16" s="13" customFormat="1" ht="15">
      <c r="A196" s="20">
        <v>3111</v>
      </c>
      <c r="B196" s="21" t="s">
        <v>74</v>
      </c>
      <c r="C196" s="438"/>
      <c r="D196" s="365"/>
      <c r="E196" s="365"/>
      <c r="F196" s="365"/>
      <c r="G196" s="33" t="e">
        <f t="shared" si="17"/>
        <v>#DIV/0!</v>
      </c>
      <c r="H196" s="165" t="e">
        <f t="shared" si="18"/>
        <v>#DIV/0!</v>
      </c>
      <c r="I196" s="12"/>
      <c r="J196" s="12"/>
      <c r="K196" s="12"/>
      <c r="L196" s="12"/>
      <c r="M196" s="12"/>
      <c r="P196" s="19"/>
    </row>
    <row r="197" spans="1:16" s="13" customFormat="1" ht="15">
      <c r="A197" s="205">
        <v>312</v>
      </c>
      <c r="B197" s="118" t="s">
        <v>9</v>
      </c>
      <c r="C197" s="439">
        <f>SUM(C198)</f>
        <v>1327.23</v>
      </c>
      <c r="D197" s="439"/>
      <c r="E197" s="439"/>
      <c r="F197" s="439">
        <f>SUM(F198)</f>
        <v>0</v>
      </c>
      <c r="G197" s="114">
        <f t="shared" si="17"/>
        <v>0</v>
      </c>
      <c r="H197" s="185" t="e">
        <f t="shared" si="18"/>
        <v>#DIV/0!</v>
      </c>
      <c r="I197" s="12"/>
      <c r="J197" s="12"/>
      <c r="K197" s="12"/>
      <c r="L197" s="12"/>
      <c r="M197" s="12"/>
      <c r="P197" s="19"/>
    </row>
    <row r="198" spans="1:16" s="13" customFormat="1" ht="15">
      <c r="A198" s="200" t="s">
        <v>85</v>
      </c>
      <c r="B198" s="92" t="s">
        <v>9</v>
      </c>
      <c r="C198" s="438">
        <v>1327.23</v>
      </c>
      <c r="D198" s="365"/>
      <c r="E198" s="365"/>
      <c r="F198" s="365"/>
      <c r="G198" s="33">
        <f t="shared" si="17"/>
        <v>0</v>
      </c>
      <c r="H198" s="165" t="e">
        <f t="shared" si="18"/>
        <v>#DIV/0!</v>
      </c>
      <c r="I198" s="12"/>
      <c r="J198" s="12"/>
      <c r="K198" s="12"/>
      <c r="L198" s="12"/>
      <c r="M198" s="12"/>
      <c r="P198" s="19"/>
    </row>
    <row r="199" spans="1:16" s="13" customFormat="1" ht="15">
      <c r="A199" s="141">
        <v>32</v>
      </c>
      <c r="B199" s="127" t="s">
        <v>11</v>
      </c>
      <c r="C199" s="440">
        <f>SUM(C200,C204,C210,C220)</f>
        <v>50.07</v>
      </c>
      <c r="D199" s="440">
        <f>SUM(D200,D204,D210,D220)</f>
        <v>6430.969999999999</v>
      </c>
      <c r="E199" s="440">
        <f>SUM(E200,E204,E210,E220)</f>
        <v>6430.969999999999</v>
      </c>
      <c r="F199" s="440">
        <f>SUM(F200,F204,F210,F220)</f>
        <v>2936.6000000000004</v>
      </c>
      <c r="G199" s="110">
        <f t="shared" si="17"/>
        <v>5864.989015378471</v>
      </c>
      <c r="H199" s="217">
        <f t="shared" si="18"/>
        <v>45.663406919951434</v>
      </c>
      <c r="I199" s="12"/>
      <c r="J199" s="12"/>
      <c r="K199" s="12"/>
      <c r="L199" s="12"/>
      <c r="M199" s="12"/>
      <c r="P199" s="19"/>
    </row>
    <row r="200" spans="1:16" s="13" customFormat="1" ht="15">
      <c r="A200" s="142">
        <v>321</v>
      </c>
      <c r="B200" s="116" t="s">
        <v>12</v>
      </c>
      <c r="C200" s="437">
        <f>SUM(C201:C202)</f>
        <v>0</v>
      </c>
      <c r="D200" s="437">
        <v>1960</v>
      </c>
      <c r="E200" s="437">
        <v>1960</v>
      </c>
      <c r="F200" s="437">
        <f>SUM(F201:F203)</f>
        <v>0</v>
      </c>
      <c r="G200" s="114" t="e">
        <f t="shared" si="17"/>
        <v>#DIV/0!</v>
      </c>
      <c r="H200" s="185">
        <f t="shared" si="18"/>
        <v>0</v>
      </c>
      <c r="I200" s="12"/>
      <c r="J200" s="12"/>
      <c r="K200" s="12"/>
      <c r="L200" s="12"/>
      <c r="M200" s="12"/>
      <c r="P200" s="19"/>
    </row>
    <row r="201" spans="1:16" s="13" customFormat="1" ht="15">
      <c r="A201" s="31">
        <v>3211</v>
      </c>
      <c r="B201" s="32" t="s">
        <v>78</v>
      </c>
      <c r="C201" s="441"/>
      <c r="D201" s="381"/>
      <c r="E201" s="381"/>
      <c r="F201" s="381"/>
      <c r="G201" s="33" t="e">
        <f t="shared" si="17"/>
        <v>#DIV/0!</v>
      </c>
      <c r="H201" s="165" t="e">
        <f t="shared" si="18"/>
        <v>#DIV/0!</v>
      </c>
      <c r="I201" s="12"/>
      <c r="J201" s="12"/>
      <c r="K201" s="12"/>
      <c r="L201" s="12"/>
      <c r="M201" s="12"/>
      <c r="P201" s="19"/>
    </row>
    <row r="202" spans="1:16" s="13" customFormat="1" ht="15">
      <c r="A202" s="31">
        <v>3213</v>
      </c>
      <c r="B202" s="32" t="s">
        <v>121</v>
      </c>
      <c r="C202" s="441"/>
      <c r="D202" s="381"/>
      <c r="E202" s="381"/>
      <c r="F202" s="381"/>
      <c r="G202" s="33" t="e">
        <f t="shared" si="17"/>
        <v>#DIV/0!</v>
      </c>
      <c r="H202" s="165" t="e">
        <f t="shared" si="18"/>
        <v>#DIV/0!</v>
      </c>
      <c r="I202" s="12"/>
      <c r="J202" s="12"/>
      <c r="K202" s="12"/>
      <c r="L202" s="12"/>
      <c r="M202" s="12"/>
      <c r="P202" s="19"/>
    </row>
    <row r="203" spans="1:16" s="13" customFormat="1" ht="15">
      <c r="A203" s="31">
        <v>3214</v>
      </c>
      <c r="B203" s="32" t="s">
        <v>122</v>
      </c>
      <c r="C203" s="441"/>
      <c r="D203" s="381"/>
      <c r="E203" s="381"/>
      <c r="F203" s="381"/>
      <c r="G203" s="33"/>
      <c r="H203" s="165"/>
      <c r="I203" s="12"/>
      <c r="J203" s="12"/>
      <c r="K203" s="12"/>
      <c r="L203" s="12"/>
      <c r="M203" s="12"/>
      <c r="P203" s="19"/>
    </row>
    <row r="204" spans="1:16" s="13" customFormat="1" ht="15">
      <c r="A204" s="142">
        <v>322</v>
      </c>
      <c r="B204" s="116" t="s">
        <v>14</v>
      </c>
      <c r="C204" s="437">
        <f>SUM(C205:C208,C209)</f>
        <v>50.07</v>
      </c>
      <c r="D204" s="437">
        <v>300</v>
      </c>
      <c r="E204" s="437">
        <v>300</v>
      </c>
      <c r="F204" s="437">
        <f>SUM(F205:F209)</f>
        <v>55.21</v>
      </c>
      <c r="G204" s="114">
        <f t="shared" si="17"/>
        <v>110.26562812063112</v>
      </c>
      <c r="H204" s="185">
        <f t="shared" si="18"/>
        <v>18.403333333333332</v>
      </c>
      <c r="I204" s="12"/>
      <c r="J204" s="12"/>
      <c r="K204" s="12"/>
      <c r="L204" s="12"/>
      <c r="M204" s="12"/>
      <c r="P204" s="19"/>
    </row>
    <row r="205" spans="1:13" s="42" customFormat="1" ht="15">
      <c r="A205" s="20" t="s">
        <v>80</v>
      </c>
      <c r="B205" s="21" t="s">
        <v>15</v>
      </c>
      <c r="C205" s="442"/>
      <c r="D205" s="430"/>
      <c r="E205" s="430"/>
      <c r="F205" s="430"/>
      <c r="G205" s="33" t="e">
        <f t="shared" si="17"/>
        <v>#DIV/0!</v>
      </c>
      <c r="H205" s="165" t="e">
        <f t="shared" si="18"/>
        <v>#DIV/0!</v>
      </c>
      <c r="I205" s="22"/>
      <c r="J205" s="22"/>
      <c r="K205" s="22"/>
      <c r="L205" s="22"/>
      <c r="M205" s="22"/>
    </row>
    <row r="206" spans="1:13" s="42" customFormat="1" ht="15">
      <c r="A206" s="20">
        <v>3222</v>
      </c>
      <c r="B206" s="21" t="s">
        <v>151</v>
      </c>
      <c r="C206" s="442"/>
      <c r="D206" s="430"/>
      <c r="E206" s="430"/>
      <c r="F206" s="430"/>
      <c r="G206" s="33" t="e">
        <f t="shared" si="17"/>
        <v>#DIV/0!</v>
      </c>
      <c r="H206" s="165" t="e">
        <f t="shared" si="18"/>
        <v>#DIV/0!</v>
      </c>
      <c r="I206" s="22"/>
      <c r="J206" s="22"/>
      <c r="K206" s="22"/>
      <c r="L206" s="22"/>
      <c r="M206" s="22"/>
    </row>
    <row r="207" spans="1:13" s="42" customFormat="1" ht="15">
      <c r="A207" s="20" t="s">
        <v>81</v>
      </c>
      <c r="B207" s="21" t="s">
        <v>82</v>
      </c>
      <c r="C207" s="442">
        <v>50.07</v>
      </c>
      <c r="D207" s="430"/>
      <c r="E207" s="430"/>
      <c r="F207" s="430">
        <v>55.21</v>
      </c>
      <c r="G207" s="33">
        <f t="shared" si="17"/>
        <v>110.26562812063112</v>
      </c>
      <c r="H207" s="165" t="e">
        <f t="shared" si="18"/>
        <v>#DIV/0!</v>
      </c>
      <c r="I207" s="22"/>
      <c r="J207" s="22"/>
      <c r="K207" s="22"/>
      <c r="L207" s="22"/>
      <c r="M207" s="22"/>
    </row>
    <row r="208" spans="1:13" s="75" customFormat="1" ht="15" customHeight="1">
      <c r="A208" s="20" t="s">
        <v>83</v>
      </c>
      <c r="B208" s="21" t="s">
        <v>147</v>
      </c>
      <c r="C208" s="365"/>
      <c r="D208" s="430"/>
      <c r="E208" s="430"/>
      <c r="F208" s="430"/>
      <c r="G208" s="33" t="e">
        <f t="shared" si="17"/>
        <v>#DIV/0!</v>
      </c>
      <c r="H208" s="165" t="e">
        <f t="shared" si="18"/>
        <v>#DIV/0!</v>
      </c>
      <c r="I208" s="22"/>
      <c r="J208" s="22"/>
      <c r="K208" s="22"/>
      <c r="L208" s="22"/>
      <c r="M208" s="22"/>
    </row>
    <row r="209" spans="1:13" s="75" customFormat="1" ht="15" customHeight="1">
      <c r="A209" s="200">
        <v>3225</v>
      </c>
      <c r="B209" s="92" t="s">
        <v>124</v>
      </c>
      <c r="C209" s="365"/>
      <c r="D209" s="430"/>
      <c r="E209" s="430"/>
      <c r="F209" s="430"/>
      <c r="G209" s="33" t="e">
        <f t="shared" si="17"/>
        <v>#DIV/0!</v>
      </c>
      <c r="H209" s="165" t="e">
        <f t="shared" si="18"/>
        <v>#DIV/0!</v>
      </c>
      <c r="I209" s="22"/>
      <c r="J209" s="22"/>
      <c r="K209" s="22"/>
      <c r="L209" s="22"/>
      <c r="M209" s="22"/>
    </row>
    <row r="210" spans="1:13" s="75" customFormat="1" ht="15" customHeight="1">
      <c r="A210" s="218">
        <v>323</v>
      </c>
      <c r="B210" s="212" t="s">
        <v>16</v>
      </c>
      <c r="C210" s="380">
        <f>SUM(C211:C219)</f>
        <v>0</v>
      </c>
      <c r="D210" s="380">
        <v>2670.97</v>
      </c>
      <c r="E210" s="380">
        <v>2670.97</v>
      </c>
      <c r="F210" s="380">
        <f>SUM(F211:F219)</f>
        <v>1800.01</v>
      </c>
      <c r="G210" s="114" t="e">
        <f t="shared" si="17"/>
        <v>#DIV/0!</v>
      </c>
      <c r="H210" s="185">
        <f t="shared" si="18"/>
        <v>67.39162177036808</v>
      </c>
      <c r="I210" s="22"/>
      <c r="J210" s="22"/>
      <c r="K210" s="22"/>
      <c r="L210" s="22"/>
      <c r="M210" s="22"/>
    </row>
    <row r="211" spans="1:13" s="75" customFormat="1" ht="15" customHeight="1">
      <c r="A211" s="20">
        <v>3231</v>
      </c>
      <c r="B211" s="21" t="s">
        <v>149</v>
      </c>
      <c r="C211" s="365"/>
      <c r="D211" s="430"/>
      <c r="E211" s="430"/>
      <c r="F211" s="430"/>
      <c r="G211" s="33" t="e">
        <f t="shared" si="17"/>
        <v>#DIV/0!</v>
      </c>
      <c r="H211" s="165" t="e">
        <f t="shared" si="18"/>
        <v>#DIV/0!</v>
      </c>
      <c r="I211" s="22"/>
      <c r="J211" s="22"/>
      <c r="K211" s="22"/>
      <c r="L211" s="22"/>
      <c r="M211" s="22"/>
    </row>
    <row r="212" spans="1:13" s="75" customFormat="1" ht="15" customHeight="1">
      <c r="A212" s="20">
        <v>3232</v>
      </c>
      <c r="B212" s="21" t="s">
        <v>89</v>
      </c>
      <c r="C212" s="365"/>
      <c r="D212" s="430"/>
      <c r="E212" s="430"/>
      <c r="F212" s="430"/>
      <c r="G212" s="33" t="e">
        <f t="shared" si="17"/>
        <v>#DIV/0!</v>
      </c>
      <c r="H212" s="165" t="e">
        <f t="shared" si="18"/>
        <v>#DIV/0!</v>
      </c>
      <c r="I212" s="22"/>
      <c r="J212" s="22"/>
      <c r="K212" s="22"/>
      <c r="L212" s="22"/>
      <c r="M212" s="22"/>
    </row>
    <row r="213" spans="1:13" s="75" customFormat="1" ht="15" customHeight="1">
      <c r="A213" s="200">
        <v>3233</v>
      </c>
      <c r="B213" s="92" t="s">
        <v>174</v>
      </c>
      <c r="C213" s="365"/>
      <c r="D213" s="430"/>
      <c r="E213" s="430"/>
      <c r="F213" s="430"/>
      <c r="G213" s="33" t="e">
        <f t="shared" si="17"/>
        <v>#DIV/0!</v>
      </c>
      <c r="H213" s="165" t="e">
        <f t="shared" si="18"/>
        <v>#DIV/0!</v>
      </c>
      <c r="I213" s="22"/>
      <c r="J213" s="22"/>
      <c r="K213" s="22"/>
      <c r="L213" s="22"/>
      <c r="M213" s="22"/>
    </row>
    <row r="214" spans="1:13" s="75" customFormat="1" ht="15" customHeight="1">
      <c r="A214" s="20">
        <v>3234</v>
      </c>
      <c r="B214" s="21" t="s">
        <v>91</v>
      </c>
      <c r="C214" s="365"/>
      <c r="D214" s="430"/>
      <c r="E214" s="430"/>
      <c r="F214" s="430"/>
      <c r="G214" s="33" t="e">
        <f t="shared" si="17"/>
        <v>#DIV/0!</v>
      </c>
      <c r="H214" s="165" t="e">
        <f t="shared" si="18"/>
        <v>#DIV/0!</v>
      </c>
      <c r="I214" s="22"/>
      <c r="J214" s="22"/>
      <c r="K214" s="22"/>
      <c r="L214" s="22"/>
      <c r="M214" s="22"/>
    </row>
    <row r="215" spans="1:13" s="75" customFormat="1" ht="15" customHeight="1">
      <c r="A215" s="200">
        <v>3235</v>
      </c>
      <c r="B215" s="92" t="s">
        <v>126</v>
      </c>
      <c r="C215" s="365"/>
      <c r="D215" s="430"/>
      <c r="E215" s="430"/>
      <c r="F215" s="430">
        <v>870.96</v>
      </c>
      <c r="G215" s="33" t="e">
        <f t="shared" si="17"/>
        <v>#DIV/0!</v>
      </c>
      <c r="H215" s="165" t="e">
        <f t="shared" si="18"/>
        <v>#DIV/0!</v>
      </c>
      <c r="I215" s="22"/>
      <c r="J215" s="22"/>
      <c r="K215" s="22"/>
      <c r="L215" s="22"/>
      <c r="M215" s="22"/>
    </row>
    <row r="216" spans="1:13" s="75" customFormat="1" ht="15" customHeight="1">
      <c r="A216" s="200">
        <v>3236</v>
      </c>
      <c r="B216" s="92" t="s">
        <v>127</v>
      </c>
      <c r="C216" s="365"/>
      <c r="D216" s="430"/>
      <c r="E216" s="430"/>
      <c r="F216" s="430"/>
      <c r="G216" s="33" t="e">
        <f t="shared" si="17"/>
        <v>#DIV/0!</v>
      </c>
      <c r="H216" s="165" t="e">
        <f t="shared" si="18"/>
        <v>#DIV/0!</v>
      </c>
      <c r="I216" s="22"/>
      <c r="J216" s="22"/>
      <c r="K216" s="22"/>
      <c r="L216" s="22"/>
      <c r="M216" s="22"/>
    </row>
    <row r="217" spans="1:13" s="75" customFormat="1" ht="15" customHeight="1">
      <c r="A217" s="200">
        <v>3237</v>
      </c>
      <c r="B217" s="92" t="s">
        <v>128</v>
      </c>
      <c r="C217" s="365"/>
      <c r="D217" s="430">
        <f>E217</f>
        <v>0</v>
      </c>
      <c r="E217" s="430"/>
      <c r="F217" s="430">
        <v>929.05</v>
      </c>
      <c r="G217" s="33" t="e">
        <f t="shared" si="17"/>
        <v>#DIV/0!</v>
      </c>
      <c r="H217" s="165" t="e">
        <f t="shared" si="18"/>
        <v>#DIV/0!</v>
      </c>
      <c r="I217" s="22"/>
      <c r="J217" s="22"/>
      <c r="K217" s="22"/>
      <c r="L217" s="22"/>
      <c r="M217" s="22"/>
    </row>
    <row r="218" spans="1:13" s="75" customFormat="1" ht="15" customHeight="1">
      <c r="A218" s="201" t="s">
        <v>92</v>
      </c>
      <c r="B218" s="92" t="s">
        <v>93</v>
      </c>
      <c r="C218" s="365"/>
      <c r="D218" s="430"/>
      <c r="E218" s="430"/>
      <c r="F218" s="430"/>
      <c r="G218" s="33" t="e">
        <f t="shared" si="17"/>
        <v>#DIV/0!</v>
      </c>
      <c r="H218" s="165" t="e">
        <f t="shared" si="18"/>
        <v>#DIV/0!</v>
      </c>
      <c r="I218" s="22"/>
      <c r="J218" s="22"/>
      <c r="K218" s="22"/>
      <c r="L218" s="22"/>
      <c r="M218" s="22"/>
    </row>
    <row r="219" spans="1:13" s="75" customFormat="1" ht="15" customHeight="1">
      <c r="A219" s="201" t="s">
        <v>94</v>
      </c>
      <c r="B219" s="92" t="s">
        <v>17</v>
      </c>
      <c r="C219" s="365"/>
      <c r="D219" s="430"/>
      <c r="E219" s="430"/>
      <c r="F219" s="430"/>
      <c r="G219" s="33" t="e">
        <f t="shared" si="17"/>
        <v>#DIV/0!</v>
      </c>
      <c r="H219" s="165" t="e">
        <f t="shared" si="18"/>
        <v>#DIV/0!</v>
      </c>
      <c r="I219" s="22"/>
      <c r="J219" s="22"/>
      <c r="K219" s="22"/>
      <c r="L219" s="22"/>
      <c r="M219" s="22"/>
    </row>
    <row r="220" spans="1:13" s="75" customFormat="1" ht="15" customHeight="1">
      <c r="A220" s="218">
        <v>329</v>
      </c>
      <c r="B220" s="212" t="s">
        <v>18</v>
      </c>
      <c r="C220" s="380">
        <f>SUM(C221:C223)</f>
        <v>0</v>
      </c>
      <c r="D220" s="380">
        <v>1500</v>
      </c>
      <c r="E220" s="380">
        <v>1500</v>
      </c>
      <c r="F220" s="380">
        <f>SUM(F221:F223)</f>
        <v>1081.38</v>
      </c>
      <c r="G220" s="114" t="e">
        <f t="shared" si="17"/>
        <v>#DIV/0!</v>
      </c>
      <c r="H220" s="185">
        <f t="shared" si="18"/>
        <v>72.09200000000001</v>
      </c>
      <c r="I220" s="22"/>
      <c r="J220" s="22"/>
      <c r="K220" s="22"/>
      <c r="L220" s="22"/>
      <c r="M220" s="22"/>
    </row>
    <row r="221" spans="1:13" s="75" customFormat="1" ht="15" customHeight="1">
      <c r="A221" s="20">
        <v>3293</v>
      </c>
      <c r="B221" s="21" t="s">
        <v>98</v>
      </c>
      <c r="C221" s="365"/>
      <c r="D221" s="430"/>
      <c r="E221" s="430"/>
      <c r="F221" s="430">
        <v>1081.38</v>
      </c>
      <c r="G221" s="33" t="e">
        <f t="shared" si="17"/>
        <v>#DIV/0!</v>
      </c>
      <c r="H221" s="165" t="e">
        <f t="shared" si="18"/>
        <v>#DIV/0!</v>
      </c>
      <c r="I221" s="22"/>
      <c r="J221" s="22"/>
      <c r="K221" s="22"/>
      <c r="L221" s="22"/>
      <c r="M221" s="22"/>
    </row>
    <row r="222" spans="1:13" s="75" customFormat="1" ht="15" customHeight="1">
      <c r="A222" s="20">
        <v>3295</v>
      </c>
      <c r="B222" s="21" t="s">
        <v>99</v>
      </c>
      <c r="C222" s="365"/>
      <c r="D222" s="430"/>
      <c r="E222" s="430"/>
      <c r="F222" s="430"/>
      <c r="G222" s="33" t="e">
        <f t="shared" si="17"/>
        <v>#DIV/0!</v>
      </c>
      <c r="H222" s="165" t="e">
        <f t="shared" si="18"/>
        <v>#DIV/0!</v>
      </c>
      <c r="I222" s="22"/>
      <c r="J222" s="22"/>
      <c r="K222" s="22"/>
      <c r="L222" s="22"/>
      <c r="M222" s="22"/>
    </row>
    <row r="223" spans="1:13" s="75" customFormat="1" ht="15" customHeight="1">
      <c r="A223" s="20">
        <v>3299</v>
      </c>
      <c r="B223" s="21" t="s">
        <v>18</v>
      </c>
      <c r="C223" s="365"/>
      <c r="D223" s="430"/>
      <c r="E223" s="430"/>
      <c r="F223" s="430"/>
      <c r="G223" s="33" t="e">
        <f t="shared" si="17"/>
        <v>#DIV/0!</v>
      </c>
      <c r="H223" s="165" t="e">
        <f t="shared" si="18"/>
        <v>#DIV/0!</v>
      </c>
      <c r="I223" s="22"/>
      <c r="J223" s="22"/>
      <c r="K223" s="22"/>
      <c r="L223" s="22"/>
      <c r="M223" s="22"/>
    </row>
    <row r="224" spans="1:13" s="75" customFormat="1" ht="15" customHeight="1">
      <c r="A224" s="149">
        <v>34</v>
      </c>
      <c r="B224" s="150" t="s">
        <v>19</v>
      </c>
      <c r="C224" s="443">
        <f>SUM(C225)</f>
        <v>10.3</v>
      </c>
      <c r="D224" s="443">
        <f>SUM(D225)</f>
        <v>70</v>
      </c>
      <c r="E224" s="443">
        <f>SUM(E225)</f>
        <v>70</v>
      </c>
      <c r="F224" s="443">
        <f>SUM(F225)</f>
        <v>98</v>
      </c>
      <c r="G224" s="110">
        <f t="shared" si="17"/>
        <v>951.4563106796115</v>
      </c>
      <c r="H224" s="217">
        <f t="shared" si="18"/>
        <v>140</v>
      </c>
      <c r="I224" s="22"/>
      <c r="J224" s="22"/>
      <c r="K224" s="22"/>
      <c r="L224" s="22"/>
      <c r="M224" s="22"/>
    </row>
    <row r="225" spans="1:13" s="75" customFormat="1" ht="15" customHeight="1">
      <c r="A225" s="218">
        <v>343</v>
      </c>
      <c r="B225" s="212" t="s">
        <v>20</v>
      </c>
      <c r="C225" s="368">
        <f>SUM(C226:C227)</f>
        <v>10.3</v>
      </c>
      <c r="D225" s="368">
        <v>70</v>
      </c>
      <c r="E225" s="368">
        <v>70</v>
      </c>
      <c r="F225" s="368">
        <f>SUM(F226:F227)</f>
        <v>98</v>
      </c>
      <c r="G225" s="114">
        <f t="shared" si="17"/>
        <v>951.4563106796115</v>
      </c>
      <c r="H225" s="185">
        <f t="shared" si="18"/>
        <v>140</v>
      </c>
      <c r="I225" s="22"/>
      <c r="J225" s="22"/>
      <c r="K225" s="22"/>
      <c r="L225" s="22"/>
      <c r="M225" s="22"/>
    </row>
    <row r="226" spans="1:13" s="75" customFormat="1" ht="15" customHeight="1">
      <c r="A226" s="20">
        <v>3431</v>
      </c>
      <c r="B226" s="21" t="s">
        <v>154</v>
      </c>
      <c r="C226" s="365"/>
      <c r="D226" s="430"/>
      <c r="E226" s="430"/>
      <c r="F226" s="430"/>
      <c r="G226" s="33" t="e">
        <f t="shared" si="17"/>
        <v>#DIV/0!</v>
      </c>
      <c r="H226" s="165" t="e">
        <f t="shared" si="18"/>
        <v>#DIV/0!</v>
      </c>
      <c r="I226" s="22"/>
      <c r="J226" s="22"/>
      <c r="K226" s="22"/>
      <c r="L226" s="22"/>
      <c r="M226" s="22"/>
    </row>
    <row r="227" spans="1:13" s="75" customFormat="1" ht="15" customHeight="1">
      <c r="A227" s="200">
        <v>3433</v>
      </c>
      <c r="B227" s="92" t="s">
        <v>136</v>
      </c>
      <c r="C227" s="365">
        <v>10.3</v>
      </c>
      <c r="D227" s="430"/>
      <c r="E227" s="430"/>
      <c r="F227" s="430">
        <v>98</v>
      </c>
      <c r="G227" s="33">
        <f t="shared" si="17"/>
        <v>951.4563106796115</v>
      </c>
      <c r="H227" s="165" t="e">
        <f t="shared" si="18"/>
        <v>#DIV/0!</v>
      </c>
      <c r="I227" s="22"/>
      <c r="J227" s="22"/>
      <c r="K227" s="22"/>
      <c r="L227" s="22"/>
      <c r="M227" s="22"/>
    </row>
    <row r="228" spans="1:13" s="75" customFormat="1" ht="15" customHeight="1">
      <c r="A228" s="149">
        <v>37</v>
      </c>
      <c r="B228" s="150" t="s">
        <v>155</v>
      </c>
      <c r="C228" s="444">
        <f>SUM(C229)</f>
        <v>0</v>
      </c>
      <c r="D228" s="444">
        <f aca="true" t="shared" si="19" ref="D228:F229">SUM(D229)</f>
        <v>0</v>
      </c>
      <c r="E228" s="444">
        <f t="shared" si="19"/>
        <v>0</v>
      </c>
      <c r="F228" s="444">
        <f t="shared" si="19"/>
        <v>0</v>
      </c>
      <c r="G228" s="110" t="e">
        <f t="shared" si="17"/>
        <v>#DIV/0!</v>
      </c>
      <c r="H228" s="217" t="e">
        <f t="shared" si="18"/>
        <v>#DIV/0!</v>
      </c>
      <c r="I228" s="22"/>
      <c r="J228" s="22"/>
      <c r="K228" s="22"/>
      <c r="L228" s="22"/>
      <c r="M228" s="22"/>
    </row>
    <row r="229" spans="1:13" s="75" customFormat="1" ht="15" customHeight="1">
      <c r="A229" s="218">
        <v>372</v>
      </c>
      <c r="B229" s="212" t="s">
        <v>156</v>
      </c>
      <c r="C229" s="368">
        <f>SUM(C230)</f>
        <v>0</v>
      </c>
      <c r="D229" s="368">
        <f t="shared" si="19"/>
        <v>0</v>
      </c>
      <c r="E229" s="368">
        <f t="shared" si="19"/>
        <v>0</v>
      </c>
      <c r="F229" s="368">
        <f t="shared" si="19"/>
        <v>0</v>
      </c>
      <c r="G229" s="114" t="e">
        <f t="shared" si="17"/>
        <v>#DIV/0!</v>
      </c>
      <c r="H229" s="185" t="e">
        <f t="shared" si="18"/>
        <v>#DIV/0!</v>
      </c>
      <c r="I229" s="22"/>
      <c r="J229" s="22"/>
      <c r="K229" s="22"/>
      <c r="L229" s="22"/>
      <c r="M229" s="22"/>
    </row>
    <row r="230" spans="1:13" s="75" customFormat="1" ht="15" customHeight="1">
      <c r="A230" s="20">
        <v>3722</v>
      </c>
      <c r="B230" s="21" t="s">
        <v>139</v>
      </c>
      <c r="C230" s="365"/>
      <c r="D230" s="430"/>
      <c r="E230" s="430"/>
      <c r="F230" s="430"/>
      <c r="G230" s="33" t="e">
        <f t="shared" si="17"/>
        <v>#DIV/0!</v>
      </c>
      <c r="H230" s="165" t="e">
        <f t="shared" si="18"/>
        <v>#DIV/0!</v>
      </c>
      <c r="I230" s="22"/>
      <c r="J230" s="22"/>
      <c r="K230" s="22"/>
      <c r="L230" s="22"/>
      <c r="M230" s="22"/>
    </row>
    <row r="231" spans="1:13" s="75" customFormat="1" ht="15" customHeight="1">
      <c r="A231" s="149">
        <v>4</v>
      </c>
      <c r="B231" s="150" t="s">
        <v>159</v>
      </c>
      <c r="C231" s="382">
        <f>SUM(C232,C235)</f>
        <v>0</v>
      </c>
      <c r="D231" s="382">
        <f>SUM(D232,D235)</f>
        <v>0</v>
      </c>
      <c r="E231" s="382">
        <f>SUM(E232,E235)</f>
        <v>0</v>
      </c>
      <c r="F231" s="382">
        <f>SUM(F232,F235)</f>
        <v>0</v>
      </c>
      <c r="G231" s="110" t="e">
        <f t="shared" si="17"/>
        <v>#DIV/0!</v>
      </c>
      <c r="H231" s="217" t="e">
        <f t="shared" si="18"/>
        <v>#DIV/0!</v>
      </c>
      <c r="I231" s="22"/>
      <c r="J231" s="22"/>
      <c r="K231" s="22"/>
      <c r="L231" s="22"/>
      <c r="M231" s="22"/>
    </row>
    <row r="232" spans="1:13" s="75" customFormat="1" ht="15" customHeight="1">
      <c r="A232" s="149">
        <v>41</v>
      </c>
      <c r="B232" s="150" t="s">
        <v>157</v>
      </c>
      <c r="C232" s="444">
        <f>SUM(C233)</f>
        <v>0</v>
      </c>
      <c r="D232" s="444">
        <f aca="true" t="shared" si="20" ref="D232:F233">SUM(D233)</f>
        <v>0</v>
      </c>
      <c r="E232" s="444">
        <f t="shared" si="20"/>
        <v>0</v>
      </c>
      <c r="F232" s="444">
        <f t="shared" si="20"/>
        <v>0</v>
      </c>
      <c r="G232" s="110" t="e">
        <f t="shared" si="17"/>
        <v>#DIV/0!</v>
      </c>
      <c r="H232" s="217" t="e">
        <f t="shared" si="18"/>
        <v>#DIV/0!</v>
      </c>
      <c r="I232" s="22"/>
      <c r="J232" s="22"/>
      <c r="K232" s="22"/>
      <c r="L232" s="22"/>
      <c r="M232" s="22"/>
    </row>
    <row r="233" spans="1:13" s="75" customFormat="1" ht="15" customHeight="1">
      <c r="A233" s="218">
        <v>412</v>
      </c>
      <c r="B233" s="212" t="s">
        <v>134</v>
      </c>
      <c r="C233" s="368">
        <f>SUM(C234)</f>
        <v>0</v>
      </c>
      <c r="D233" s="368">
        <f t="shared" si="20"/>
        <v>0</v>
      </c>
      <c r="E233" s="368">
        <f t="shared" si="20"/>
        <v>0</v>
      </c>
      <c r="F233" s="368">
        <f t="shared" si="20"/>
        <v>0</v>
      </c>
      <c r="G233" s="114" t="e">
        <f t="shared" si="17"/>
        <v>#DIV/0!</v>
      </c>
      <c r="H233" s="185" t="e">
        <f t="shared" si="18"/>
        <v>#DIV/0!</v>
      </c>
      <c r="I233" s="22"/>
      <c r="J233" s="22"/>
      <c r="K233" s="22"/>
      <c r="L233" s="22"/>
      <c r="M233" s="22"/>
    </row>
    <row r="234" spans="1:13" s="75" customFormat="1" ht="15" customHeight="1">
      <c r="A234" s="20">
        <v>4123</v>
      </c>
      <c r="B234" s="21" t="s">
        <v>135</v>
      </c>
      <c r="C234" s="365"/>
      <c r="D234" s="430"/>
      <c r="E234" s="430"/>
      <c r="F234" s="430"/>
      <c r="G234" s="33" t="e">
        <f t="shared" si="17"/>
        <v>#DIV/0!</v>
      </c>
      <c r="H234" s="165" t="e">
        <f t="shared" si="18"/>
        <v>#DIV/0!</v>
      </c>
      <c r="I234" s="22"/>
      <c r="J234" s="22"/>
      <c r="K234" s="22"/>
      <c r="L234" s="22"/>
      <c r="M234" s="22"/>
    </row>
    <row r="235" spans="1:13" s="75" customFormat="1" ht="15" customHeight="1">
      <c r="A235" s="149">
        <v>42</v>
      </c>
      <c r="B235" s="150" t="s">
        <v>22</v>
      </c>
      <c r="C235" s="382">
        <f>SUM(C236,C239)</f>
        <v>0</v>
      </c>
      <c r="D235" s="382">
        <f>SUM(D236,D239)</f>
        <v>0</v>
      </c>
      <c r="E235" s="382">
        <f>SUM(E236,E239)</f>
        <v>0</v>
      </c>
      <c r="F235" s="382">
        <f>SUM(F236,F239)</f>
        <v>0</v>
      </c>
      <c r="G235" s="110" t="e">
        <f t="shared" si="17"/>
        <v>#DIV/0!</v>
      </c>
      <c r="H235" s="217" t="e">
        <f t="shared" si="18"/>
        <v>#DIV/0!</v>
      </c>
      <c r="I235" s="22"/>
      <c r="J235" s="22"/>
      <c r="K235" s="22"/>
      <c r="L235" s="22"/>
      <c r="M235" s="22"/>
    </row>
    <row r="236" spans="1:13" s="75" customFormat="1" ht="15" customHeight="1">
      <c r="A236" s="218">
        <v>422</v>
      </c>
      <c r="B236" s="212" t="s">
        <v>158</v>
      </c>
      <c r="C236" s="368">
        <f>SUM(C237:C238)</f>
        <v>0</v>
      </c>
      <c r="D236" s="368">
        <f>SUM(D237:D238)</f>
        <v>0</v>
      </c>
      <c r="E236" s="368">
        <f>SUM(E237:E238)</f>
        <v>0</v>
      </c>
      <c r="F236" s="368">
        <f>SUM(F237:F238)</f>
        <v>0</v>
      </c>
      <c r="G236" s="114" t="e">
        <f t="shared" si="17"/>
        <v>#DIV/0!</v>
      </c>
      <c r="H236" s="185" t="e">
        <f t="shared" si="18"/>
        <v>#DIV/0!</v>
      </c>
      <c r="I236" s="22"/>
      <c r="J236" s="22"/>
      <c r="K236" s="22"/>
      <c r="L236" s="22"/>
      <c r="M236" s="22"/>
    </row>
    <row r="237" spans="1:13" s="75" customFormat="1" ht="15" customHeight="1">
      <c r="A237" s="20">
        <v>4221</v>
      </c>
      <c r="B237" s="21" t="s">
        <v>167</v>
      </c>
      <c r="C237" s="365"/>
      <c r="D237" s="430"/>
      <c r="E237" s="430"/>
      <c r="F237" s="430"/>
      <c r="G237" s="33" t="e">
        <f t="shared" si="17"/>
        <v>#DIV/0!</v>
      </c>
      <c r="H237" s="165" t="e">
        <f t="shared" si="18"/>
        <v>#DIV/0!</v>
      </c>
      <c r="I237" s="22"/>
      <c r="J237" s="22"/>
      <c r="K237" s="22"/>
      <c r="L237" s="22"/>
      <c r="M237" s="22"/>
    </row>
    <row r="238" spans="1:13" s="75" customFormat="1" ht="15" customHeight="1">
      <c r="A238" s="20">
        <v>4226</v>
      </c>
      <c r="B238" s="21" t="s">
        <v>132</v>
      </c>
      <c r="C238" s="365"/>
      <c r="D238" s="430"/>
      <c r="E238" s="430"/>
      <c r="F238" s="430"/>
      <c r="G238" s="33" t="e">
        <f t="shared" si="17"/>
        <v>#DIV/0!</v>
      </c>
      <c r="H238" s="165" t="e">
        <f t="shared" si="18"/>
        <v>#DIV/0!</v>
      </c>
      <c r="I238" s="22"/>
      <c r="J238" s="22"/>
      <c r="K238" s="22"/>
      <c r="L238" s="22"/>
      <c r="M238" s="22"/>
    </row>
    <row r="239" spans="1:13" s="75" customFormat="1" ht="15" customHeight="1">
      <c r="A239" s="218">
        <v>424</v>
      </c>
      <c r="B239" s="212" t="s">
        <v>153</v>
      </c>
      <c r="C239" s="368">
        <f>SUM(C240)</f>
        <v>0</v>
      </c>
      <c r="D239" s="368">
        <f>SUM(D240)</f>
        <v>0</v>
      </c>
      <c r="E239" s="368">
        <f>SUM(E240)</f>
        <v>0</v>
      </c>
      <c r="F239" s="368">
        <f>SUM(F240)</f>
        <v>0</v>
      </c>
      <c r="G239" s="114" t="e">
        <f t="shared" si="17"/>
        <v>#DIV/0!</v>
      </c>
      <c r="H239" s="185" t="e">
        <f t="shared" si="18"/>
        <v>#DIV/0!</v>
      </c>
      <c r="I239" s="22"/>
      <c r="J239" s="22"/>
      <c r="K239" s="22"/>
      <c r="L239" s="22"/>
      <c r="M239" s="22"/>
    </row>
    <row r="240" spans="1:13" s="75" customFormat="1" ht="15" customHeight="1">
      <c r="A240" s="219">
        <v>4241</v>
      </c>
      <c r="B240" s="159" t="s">
        <v>131</v>
      </c>
      <c r="C240" s="410"/>
      <c r="D240" s="434"/>
      <c r="E240" s="434"/>
      <c r="F240" s="434"/>
      <c r="G240" s="178" t="e">
        <f t="shared" si="17"/>
        <v>#DIV/0!</v>
      </c>
      <c r="H240" s="179" t="e">
        <f t="shared" si="18"/>
        <v>#DIV/0!</v>
      </c>
      <c r="I240" s="22"/>
      <c r="J240" s="22"/>
      <c r="K240" s="22"/>
      <c r="L240" s="22"/>
      <c r="M240" s="22"/>
    </row>
    <row r="241" spans="1:16" s="13" customFormat="1" ht="15">
      <c r="A241" s="656" t="s">
        <v>6</v>
      </c>
      <c r="B241" s="657"/>
      <c r="C241" s="445">
        <f>SUM(C194,C199,C224,C228,C232,C235)</f>
        <v>1387.6</v>
      </c>
      <c r="D241" s="445">
        <f>SUM(D194,D199,D224,D228,D231,D232,D235)</f>
        <v>6500.969999999999</v>
      </c>
      <c r="E241" s="445">
        <f>SUM(E194,E199,E224,E228,E231,E232,E235)</f>
        <v>6500.969999999999</v>
      </c>
      <c r="F241" s="445">
        <f>SUM(F194,F199,F224,F228,F231,F232,F235)</f>
        <v>3034.6000000000004</v>
      </c>
      <c r="G241" s="139">
        <f t="shared" si="17"/>
        <v>218.69414816950132</v>
      </c>
      <c r="H241" s="140">
        <f t="shared" si="18"/>
        <v>46.6791878750402</v>
      </c>
      <c r="I241" s="12"/>
      <c r="J241" s="12"/>
      <c r="K241" s="12"/>
      <c r="L241" s="12"/>
      <c r="M241" s="12"/>
      <c r="P241" s="19"/>
    </row>
    <row r="242" spans="2:16" s="13" customFormat="1" ht="15">
      <c r="B242" s="11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P242" s="19"/>
    </row>
    <row r="243" spans="2:16" s="13" customFormat="1" ht="15">
      <c r="B243" s="11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P243" s="19"/>
    </row>
    <row r="244" spans="1:16" s="13" customFormat="1" ht="15">
      <c r="A244" s="143" t="s">
        <v>252</v>
      </c>
      <c r="B244" s="144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P244" s="19"/>
    </row>
    <row r="245" spans="1:16" s="13" customFormat="1" ht="15" customHeight="1">
      <c r="A245" s="645" t="s">
        <v>71</v>
      </c>
      <c r="B245" s="647" t="s">
        <v>3</v>
      </c>
      <c r="C245" s="647" t="s">
        <v>271</v>
      </c>
      <c r="D245" s="641" t="s">
        <v>272</v>
      </c>
      <c r="E245" s="641" t="s">
        <v>273</v>
      </c>
      <c r="F245" s="641" t="s">
        <v>274</v>
      </c>
      <c r="G245" s="641" t="s">
        <v>68</v>
      </c>
      <c r="H245" s="641" t="s">
        <v>68</v>
      </c>
      <c r="I245" s="12"/>
      <c r="J245" s="12"/>
      <c r="K245" s="12"/>
      <c r="L245" s="12"/>
      <c r="M245" s="12"/>
      <c r="P245" s="19"/>
    </row>
    <row r="246" spans="1:16" s="13" customFormat="1" ht="30.75" customHeight="1">
      <c r="A246" s="646"/>
      <c r="B246" s="648"/>
      <c r="C246" s="648"/>
      <c r="D246" s="642"/>
      <c r="E246" s="642"/>
      <c r="F246" s="642"/>
      <c r="G246" s="642"/>
      <c r="H246" s="642"/>
      <c r="I246" s="12"/>
      <c r="J246" s="12"/>
      <c r="K246" s="12"/>
      <c r="L246" s="12"/>
      <c r="M246" s="12"/>
      <c r="P246" s="19"/>
    </row>
    <row r="247" spans="1:16" s="13" customFormat="1" ht="15">
      <c r="A247" s="644">
        <v>1</v>
      </c>
      <c r="B247" s="644"/>
      <c r="C247" s="83">
        <v>2</v>
      </c>
      <c r="D247" s="84">
        <v>3</v>
      </c>
      <c r="E247" s="84">
        <v>4</v>
      </c>
      <c r="F247" s="84">
        <v>5</v>
      </c>
      <c r="G247" s="84" t="s">
        <v>69</v>
      </c>
      <c r="H247" s="84" t="s">
        <v>70</v>
      </c>
      <c r="I247" s="12"/>
      <c r="J247" s="12"/>
      <c r="K247" s="12"/>
      <c r="L247" s="12"/>
      <c r="M247" s="12"/>
      <c r="P247" s="19"/>
    </row>
    <row r="248" spans="1:16" s="13" customFormat="1" ht="15">
      <c r="A248" s="213">
        <v>31</v>
      </c>
      <c r="B248" s="214" t="s">
        <v>7</v>
      </c>
      <c r="C248" s="436">
        <f>C249+C251</f>
        <v>0</v>
      </c>
      <c r="D248" s="436">
        <f>D249+D251</f>
        <v>0</v>
      </c>
      <c r="E248" s="436">
        <f>E249+E251</f>
        <v>0</v>
      </c>
      <c r="F248" s="436">
        <f>F249+F251</f>
        <v>0</v>
      </c>
      <c r="G248" s="215" t="e">
        <f>F248/C248*100</f>
        <v>#DIV/0!</v>
      </c>
      <c r="H248" s="216" t="e">
        <f>F248/E248*100</f>
        <v>#DIV/0!</v>
      </c>
      <c r="I248" s="12"/>
      <c r="J248" s="12"/>
      <c r="K248" s="12"/>
      <c r="L248" s="12"/>
      <c r="M248" s="12"/>
      <c r="P248" s="19"/>
    </row>
    <row r="249" spans="1:16" s="13" customFormat="1" ht="15">
      <c r="A249" s="148">
        <v>311</v>
      </c>
      <c r="B249" s="116" t="s">
        <v>8</v>
      </c>
      <c r="C249" s="437">
        <f>SUM(C250)</f>
        <v>0</v>
      </c>
      <c r="D249" s="437">
        <f>SUM(D250)</f>
        <v>0</v>
      </c>
      <c r="E249" s="437">
        <f>SUM(E250)</f>
        <v>0</v>
      </c>
      <c r="F249" s="437">
        <f>SUM(F250)</f>
        <v>0</v>
      </c>
      <c r="G249" s="114" t="e">
        <f aca="true" t="shared" si="21" ref="G249:G255">F249/C249*100</f>
        <v>#DIV/0!</v>
      </c>
      <c r="H249" s="185" t="e">
        <f aca="true" t="shared" si="22" ref="H249:H255">F249/E249*100</f>
        <v>#DIV/0!</v>
      </c>
      <c r="I249" s="12"/>
      <c r="J249" s="12"/>
      <c r="K249" s="12"/>
      <c r="L249" s="12"/>
      <c r="M249" s="12"/>
      <c r="P249" s="19"/>
    </row>
    <row r="250" spans="1:16" s="13" customFormat="1" ht="15" customHeight="1">
      <c r="A250" s="20">
        <v>3111</v>
      </c>
      <c r="B250" s="21" t="s">
        <v>74</v>
      </c>
      <c r="C250" s="438"/>
      <c r="D250" s="365"/>
      <c r="E250" s="365"/>
      <c r="F250" s="365"/>
      <c r="G250" s="33" t="e">
        <f t="shared" si="21"/>
        <v>#DIV/0!</v>
      </c>
      <c r="H250" s="165" t="e">
        <f t="shared" si="22"/>
        <v>#DIV/0!</v>
      </c>
      <c r="I250" s="12"/>
      <c r="J250" s="12"/>
      <c r="K250" s="12"/>
      <c r="L250" s="12"/>
      <c r="M250" s="12"/>
      <c r="P250" s="19"/>
    </row>
    <row r="251" spans="1:16" s="13" customFormat="1" ht="15">
      <c r="A251" s="205">
        <v>312</v>
      </c>
      <c r="B251" s="118" t="s">
        <v>9</v>
      </c>
      <c r="C251" s="439">
        <f>SUM(C252)</f>
        <v>0</v>
      </c>
      <c r="D251" s="439">
        <f>SUM(D252)</f>
        <v>0</v>
      </c>
      <c r="E251" s="439">
        <f>SUM(E252)</f>
        <v>0</v>
      </c>
      <c r="F251" s="439">
        <f>SUM(F252)</f>
        <v>0</v>
      </c>
      <c r="G251" s="114" t="e">
        <f t="shared" si="21"/>
        <v>#DIV/0!</v>
      </c>
      <c r="H251" s="185" t="e">
        <f t="shared" si="22"/>
        <v>#DIV/0!</v>
      </c>
      <c r="I251" s="12"/>
      <c r="J251" s="12"/>
      <c r="K251" s="12"/>
      <c r="L251" s="12"/>
      <c r="M251" s="12"/>
      <c r="P251" s="19"/>
    </row>
    <row r="252" spans="1:16" s="13" customFormat="1" ht="15">
      <c r="A252" s="200" t="s">
        <v>85</v>
      </c>
      <c r="B252" s="92" t="s">
        <v>9</v>
      </c>
      <c r="C252" s="438"/>
      <c r="D252" s="365"/>
      <c r="E252" s="365"/>
      <c r="F252" s="365"/>
      <c r="G252" s="33" t="e">
        <f t="shared" si="21"/>
        <v>#DIV/0!</v>
      </c>
      <c r="H252" s="165" t="e">
        <f t="shared" si="22"/>
        <v>#DIV/0!</v>
      </c>
      <c r="I252" s="12"/>
      <c r="J252" s="12"/>
      <c r="K252" s="12"/>
      <c r="L252" s="12"/>
      <c r="M252" s="12"/>
      <c r="P252" s="19"/>
    </row>
    <row r="253" spans="1:16" s="13" customFormat="1" ht="15">
      <c r="A253" s="141">
        <v>322</v>
      </c>
      <c r="B253" s="127" t="s">
        <v>14</v>
      </c>
      <c r="C253" s="440">
        <f>C254</f>
        <v>0</v>
      </c>
      <c r="D253" s="440">
        <f>D254</f>
        <v>0</v>
      </c>
      <c r="E253" s="440">
        <f>E254</f>
        <v>0</v>
      </c>
      <c r="F253" s="440">
        <f>F254</f>
        <v>0</v>
      </c>
      <c r="G253" s="110" t="e">
        <f t="shared" si="21"/>
        <v>#DIV/0!</v>
      </c>
      <c r="H253" s="217" t="e">
        <f t="shared" si="22"/>
        <v>#DIV/0!</v>
      </c>
      <c r="I253" s="12"/>
      <c r="J253" s="12"/>
      <c r="K253" s="12"/>
      <c r="L253" s="12"/>
      <c r="M253" s="12"/>
      <c r="P253" s="19"/>
    </row>
    <row r="254" spans="1:16" s="13" customFormat="1" ht="15">
      <c r="A254" s="200">
        <v>3225</v>
      </c>
      <c r="B254" s="92" t="s">
        <v>124</v>
      </c>
      <c r="C254" s="365"/>
      <c r="D254" s="430"/>
      <c r="E254" s="430"/>
      <c r="F254" s="430"/>
      <c r="G254" s="33" t="e">
        <f t="shared" si="21"/>
        <v>#DIV/0!</v>
      </c>
      <c r="H254" s="165" t="e">
        <f t="shared" si="22"/>
        <v>#DIV/0!</v>
      </c>
      <c r="I254" s="12"/>
      <c r="J254" s="12"/>
      <c r="K254" s="12"/>
      <c r="L254" s="12"/>
      <c r="M254" s="12"/>
      <c r="P254" s="19"/>
    </row>
    <row r="255" spans="1:16" s="13" customFormat="1" ht="15">
      <c r="A255" s="656" t="s">
        <v>6</v>
      </c>
      <c r="B255" s="657"/>
      <c r="C255" s="445">
        <f>C248</f>
        <v>0</v>
      </c>
      <c r="D255" s="445">
        <f>D248</f>
        <v>0</v>
      </c>
      <c r="E255" s="445">
        <f>E248+E253</f>
        <v>0</v>
      </c>
      <c r="F255" s="445">
        <f>F248</f>
        <v>0</v>
      </c>
      <c r="G255" s="139" t="e">
        <f t="shared" si="21"/>
        <v>#DIV/0!</v>
      </c>
      <c r="H255" s="140" t="e">
        <f t="shared" si="22"/>
        <v>#DIV/0!</v>
      </c>
      <c r="I255" s="12"/>
      <c r="J255" s="12"/>
      <c r="K255" s="12"/>
      <c r="L255" s="12"/>
      <c r="M255" s="12"/>
      <c r="P255" s="19"/>
    </row>
    <row r="256" spans="2:16" s="13" customFormat="1" ht="15">
      <c r="B256" s="11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P256" s="19"/>
    </row>
    <row r="257" spans="2:16" s="13" customFormat="1" ht="15">
      <c r="B257" s="11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P257" s="19"/>
    </row>
    <row r="258" spans="2:16" s="13" customFormat="1" ht="15">
      <c r="B258" s="11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P258" s="19"/>
    </row>
    <row r="259" spans="1:16" s="13" customFormat="1" ht="15">
      <c r="A259" s="143" t="s">
        <v>72</v>
      </c>
      <c r="B259" s="144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P259" s="19"/>
    </row>
    <row r="260" spans="1:16" s="13" customFormat="1" ht="14.25" customHeight="1">
      <c r="A260" s="645" t="s">
        <v>71</v>
      </c>
      <c r="B260" s="647" t="s">
        <v>3</v>
      </c>
      <c r="C260" s="647" t="s">
        <v>271</v>
      </c>
      <c r="D260" s="641" t="s">
        <v>272</v>
      </c>
      <c r="E260" s="641" t="s">
        <v>273</v>
      </c>
      <c r="F260" s="641" t="s">
        <v>274</v>
      </c>
      <c r="G260" s="641" t="s">
        <v>68</v>
      </c>
      <c r="H260" s="641" t="s">
        <v>68</v>
      </c>
      <c r="I260" s="12"/>
      <c r="J260" s="12"/>
      <c r="K260" s="12"/>
      <c r="L260" s="12"/>
      <c r="M260" s="12"/>
      <c r="P260" s="19"/>
    </row>
    <row r="261" spans="1:16" s="13" customFormat="1" ht="27" customHeight="1">
      <c r="A261" s="646"/>
      <c r="B261" s="648"/>
      <c r="C261" s="648"/>
      <c r="D261" s="642"/>
      <c r="E261" s="642"/>
      <c r="F261" s="642"/>
      <c r="G261" s="642"/>
      <c r="H261" s="642"/>
      <c r="I261" s="12"/>
      <c r="J261" s="12"/>
      <c r="K261" s="12"/>
      <c r="L261" s="12"/>
      <c r="M261" s="12"/>
      <c r="P261" s="19"/>
    </row>
    <row r="262" spans="1:16" s="13" customFormat="1" ht="15">
      <c r="A262" s="644">
        <v>1</v>
      </c>
      <c r="B262" s="644"/>
      <c r="C262" s="83">
        <v>2</v>
      </c>
      <c r="D262" s="84">
        <v>3</v>
      </c>
      <c r="E262" s="84">
        <v>4</v>
      </c>
      <c r="F262" s="84">
        <v>5</v>
      </c>
      <c r="G262" s="84" t="s">
        <v>69</v>
      </c>
      <c r="H262" s="84" t="s">
        <v>70</v>
      </c>
      <c r="I262" s="12"/>
      <c r="J262" s="12"/>
      <c r="K262" s="12"/>
      <c r="L262" s="12"/>
      <c r="M262" s="12"/>
      <c r="P262" s="19"/>
    </row>
    <row r="263" spans="1:16" s="13" customFormat="1" ht="15">
      <c r="A263" s="213">
        <v>31</v>
      </c>
      <c r="B263" s="214" t="s">
        <v>7</v>
      </c>
      <c r="C263" s="446">
        <f>SUM(C264)</f>
        <v>0</v>
      </c>
      <c r="D263" s="446">
        <f aca="true" t="shared" si="23" ref="D263:F264">SUM(D264)</f>
        <v>0</v>
      </c>
      <c r="E263" s="446">
        <f t="shared" si="23"/>
        <v>0</v>
      </c>
      <c r="F263" s="446">
        <f t="shared" si="23"/>
        <v>0</v>
      </c>
      <c r="G263" s="215" t="e">
        <f>F263/C263*100</f>
        <v>#DIV/0!</v>
      </c>
      <c r="H263" s="216" t="e">
        <f>F263/E263*100</f>
        <v>#DIV/0!</v>
      </c>
      <c r="I263" s="12"/>
      <c r="J263" s="12"/>
      <c r="K263" s="12"/>
      <c r="L263" s="12"/>
      <c r="M263" s="12"/>
      <c r="P263" s="19"/>
    </row>
    <row r="264" spans="1:16" s="13" customFormat="1" ht="15">
      <c r="A264" s="142">
        <v>312</v>
      </c>
      <c r="B264" s="116" t="s">
        <v>9</v>
      </c>
      <c r="C264" s="447">
        <f>SUM(C265)</f>
        <v>0</v>
      </c>
      <c r="D264" s="447">
        <f t="shared" si="23"/>
        <v>0</v>
      </c>
      <c r="E264" s="447">
        <f t="shared" si="23"/>
        <v>0</v>
      </c>
      <c r="F264" s="447">
        <f t="shared" si="23"/>
        <v>0</v>
      </c>
      <c r="G264" s="114" t="e">
        <f aca="true" t="shared" si="24" ref="G264:G300">F264/C264*100</f>
        <v>#DIV/0!</v>
      </c>
      <c r="H264" s="185" t="e">
        <f aca="true" t="shared" si="25" ref="H264:H300">F264/E264*100</f>
        <v>#DIV/0!</v>
      </c>
      <c r="I264" s="12"/>
      <c r="J264" s="12"/>
      <c r="K264" s="12"/>
      <c r="L264" s="12"/>
      <c r="M264" s="12"/>
      <c r="P264" s="19"/>
    </row>
    <row r="265" spans="1:16" s="13" customFormat="1" ht="15">
      <c r="A265" s="20" t="s">
        <v>85</v>
      </c>
      <c r="B265" s="21" t="s">
        <v>9</v>
      </c>
      <c r="C265" s="364"/>
      <c r="D265" s="365"/>
      <c r="E265" s="365"/>
      <c r="F265" s="365"/>
      <c r="G265" s="33" t="e">
        <f t="shared" si="24"/>
        <v>#DIV/0!</v>
      </c>
      <c r="H265" s="165" t="e">
        <f t="shared" si="25"/>
        <v>#DIV/0!</v>
      </c>
      <c r="I265" s="12"/>
      <c r="J265" s="12"/>
      <c r="K265" s="12"/>
      <c r="L265" s="12"/>
      <c r="M265" s="12"/>
      <c r="P265" s="19"/>
    </row>
    <row r="266" spans="1:16" s="13" customFormat="1" ht="15">
      <c r="A266" s="141">
        <v>32</v>
      </c>
      <c r="B266" s="127" t="s">
        <v>11</v>
      </c>
      <c r="C266" s="448">
        <f>SUM(C267,C272,C279,C289)</f>
        <v>55386.630000000005</v>
      </c>
      <c r="D266" s="448">
        <f>SUM(D267,D272,D279,D289)</f>
        <v>117979.27999999998</v>
      </c>
      <c r="E266" s="448">
        <f>SUM(E267,E272,E279,E289)</f>
        <v>117979.27999999998</v>
      </c>
      <c r="F266" s="448">
        <f>SUM(F267,F272,F279,F289)</f>
        <v>54972.92</v>
      </c>
      <c r="G266" s="110">
        <f t="shared" si="24"/>
        <v>99.25305078138894</v>
      </c>
      <c r="H266" s="217">
        <f t="shared" si="25"/>
        <v>46.59540217570407</v>
      </c>
      <c r="I266" s="12"/>
      <c r="J266" s="12"/>
      <c r="K266" s="12"/>
      <c r="L266" s="12"/>
      <c r="M266" s="12"/>
      <c r="P266" s="19"/>
    </row>
    <row r="267" spans="1:16" s="13" customFormat="1" ht="15" customHeight="1">
      <c r="A267" s="142">
        <v>321</v>
      </c>
      <c r="B267" s="116" t="s">
        <v>12</v>
      </c>
      <c r="C267" s="447">
        <f>SUM(C268:C271)</f>
        <v>4667.5</v>
      </c>
      <c r="D267" s="447">
        <v>5498.17</v>
      </c>
      <c r="E267" s="447">
        <v>5498.17</v>
      </c>
      <c r="F267" s="447">
        <f>SUM(F268:F271)</f>
        <v>4230.87</v>
      </c>
      <c r="G267" s="114">
        <f t="shared" si="24"/>
        <v>90.64531333690412</v>
      </c>
      <c r="H267" s="185">
        <f t="shared" si="25"/>
        <v>76.9505126251098</v>
      </c>
      <c r="I267" s="12"/>
      <c r="J267" s="12"/>
      <c r="K267" s="12"/>
      <c r="L267" s="12"/>
      <c r="M267" s="12"/>
      <c r="P267" s="19"/>
    </row>
    <row r="268" spans="1:16" s="42" customFormat="1" ht="15" customHeight="1">
      <c r="A268" s="20" t="s">
        <v>77</v>
      </c>
      <c r="B268" s="21" t="s">
        <v>78</v>
      </c>
      <c r="C268" s="364">
        <v>2893.12</v>
      </c>
      <c r="D268" s="365"/>
      <c r="E268" s="365"/>
      <c r="F268" s="365">
        <v>2740.57</v>
      </c>
      <c r="G268" s="33">
        <f t="shared" si="24"/>
        <v>94.72714578033404</v>
      </c>
      <c r="H268" s="165" t="e">
        <f t="shared" si="25"/>
        <v>#DIV/0!</v>
      </c>
      <c r="I268" s="22"/>
      <c r="J268" s="22"/>
      <c r="K268" s="22"/>
      <c r="L268" s="22"/>
      <c r="M268" s="22"/>
      <c r="P268" s="3"/>
    </row>
    <row r="269" spans="1:16" s="42" customFormat="1" ht="30" customHeight="1">
      <c r="A269" s="20" t="s">
        <v>79</v>
      </c>
      <c r="B269" s="21" t="s">
        <v>13</v>
      </c>
      <c r="C269" s="364"/>
      <c r="D269" s="365"/>
      <c r="E269" s="365"/>
      <c r="F269" s="365"/>
      <c r="G269" s="33" t="e">
        <f t="shared" si="24"/>
        <v>#DIV/0!</v>
      </c>
      <c r="H269" s="165" t="e">
        <f t="shared" si="25"/>
        <v>#DIV/0!</v>
      </c>
      <c r="I269" s="22"/>
      <c r="J269" s="22"/>
      <c r="K269" s="22"/>
      <c r="L269" s="22"/>
      <c r="M269" s="22"/>
      <c r="P269" s="3"/>
    </row>
    <row r="270" spans="1:16" s="42" customFormat="1" ht="30" customHeight="1">
      <c r="A270" s="539">
        <v>3213</v>
      </c>
      <c r="B270" s="300" t="s">
        <v>121</v>
      </c>
      <c r="C270" s="364">
        <v>282.04</v>
      </c>
      <c r="D270" s="365"/>
      <c r="E270" s="365"/>
      <c r="F270" s="365">
        <v>329.1</v>
      </c>
      <c r="G270" s="33"/>
      <c r="H270" s="165"/>
      <c r="I270" s="22"/>
      <c r="J270" s="22"/>
      <c r="K270" s="22"/>
      <c r="L270" s="22"/>
      <c r="M270" s="22"/>
      <c r="P270" s="3"/>
    </row>
    <row r="271" spans="1:16" s="42" customFormat="1" ht="30" customHeight="1">
      <c r="A271" s="539">
        <v>3214</v>
      </c>
      <c r="B271" s="300" t="s">
        <v>122</v>
      </c>
      <c r="C271" s="364">
        <v>1492.34</v>
      </c>
      <c r="D271" s="365"/>
      <c r="E271" s="365"/>
      <c r="F271" s="365">
        <v>1161.2</v>
      </c>
      <c r="G271" s="33"/>
      <c r="H271" s="165"/>
      <c r="I271" s="22"/>
      <c r="J271" s="22"/>
      <c r="K271" s="22"/>
      <c r="L271" s="22"/>
      <c r="M271" s="22"/>
      <c r="P271" s="3"/>
    </row>
    <row r="272" spans="1:16" s="13" customFormat="1" ht="15">
      <c r="A272" s="142">
        <v>322</v>
      </c>
      <c r="B272" s="116" t="s">
        <v>14</v>
      </c>
      <c r="C272" s="447">
        <f>SUM(C273:C278)</f>
        <v>34634.950000000004</v>
      </c>
      <c r="D272" s="447">
        <v>65604.01</v>
      </c>
      <c r="E272" s="447">
        <v>65604.01</v>
      </c>
      <c r="F272" s="447">
        <f>SUM(F273:F278)</f>
        <v>34394.13</v>
      </c>
      <c r="G272" s="114">
        <f t="shared" si="24"/>
        <v>99.30469078199908</v>
      </c>
      <c r="H272" s="185">
        <f t="shared" si="25"/>
        <v>52.42687146715574</v>
      </c>
      <c r="I272" s="12"/>
      <c r="J272" s="12"/>
      <c r="K272" s="12"/>
      <c r="L272" s="12"/>
      <c r="M272" s="12"/>
      <c r="P272" s="19"/>
    </row>
    <row r="273" spans="1:16" s="13" customFormat="1" ht="15">
      <c r="A273" s="20" t="s">
        <v>80</v>
      </c>
      <c r="B273" s="21" t="s">
        <v>15</v>
      </c>
      <c r="C273" s="364">
        <v>5680.28</v>
      </c>
      <c r="D273" s="365"/>
      <c r="E273" s="365"/>
      <c r="F273" s="365">
        <v>7135.41</v>
      </c>
      <c r="G273" s="33">
        <f t="shared" si="24"/>
        <v>125.61722309463619</v>
      </c>
      <c r="H273" s="165" t="e">
        <f t="shared" si="25"/>
        <v>#DIV/0!</v>
      </c>
      <c r="I273" s="12"/>
      <c r="J273" s="12"/>
      <c r="K273" s="12"/>
      <c r="L273" s="12"/>
      <c r="M273" s="12"/>
      <c r="P273" s="19"/>
    </row>
    <row r="274" spans="1:16" s="13" customFormat="1" ht="15">
      <c r="A274" s="200">
        <v>3222</v>
      </c>
      <c r="B274" s="92" t="s">
        <v>123</v>
      </c>
      <c r="C274" s="364">
        <v>12800.89</v>
      </c>
      <c r="D274" s="365"/>
      <c r="E274" s="365"/>
      <c r="F274" s="365">
        <v>176.24</v>
      </c>
      <c r="G274" s="33">
        <f t="shared" si="24"/>
        <v>1.3767792708163262</v>
      </c>
      <c r="H274" s="165" t="e">
        <f t="shared" si="25"/>
        <v>#DIV/0!</v>
      </c>
      <c r="I274" s="12"/>
      <c r="J274" s="12"/>
      <c r="K274" s="12"/>
      <c r="L274" s="12"/>
      <c r="M274" s="12"/>
      <c r="P274" s="19"/>
    </row>
    <row r="275" spans="1:16" s="13" customFormat="1" ht="15">
      <c r="A275" s="20" t="s">
        <v>81</v>
      </c>
      <c r="B275" s="21" t="s">
        <v>82</v>
      </c>
      <c r="C275" s="364">
        <v>14459.51</v>
      </c>
      <c r="D275" s="365"/>
      <c r="E275" s="365"/>
      <c r="F275" s="365">
        <v>24288.86</v>
      </c>
      <c r="G275" s="33">
        <f t="shared" si="24"/>
        <v>167.9784446360907</v>
      </c>
      <c r="H275" s="165" t="e">
        <f t="shared" si="25"/>
        <v>#DIV/0!</v>
      </c>
      <c r="I275" s="12"/>
      <c r="J275" s="12"/>
      <c r="K275" s="12"/>
      <c r="L275" s="12"/>
      <c r="M275" s="12"/>
      <c r="P275" s="19"/>
    </row>
    <row r="276" spans="1:16" s="13" customFormat="1" ht="30">
      <c r="A276" s="20" t="s">
        <v>83</v>
      </c>
      <c r="B276" s="21" t="s">
        <v>84</v>
      </c>
      <c r="C276" s="364">
        <v>690.65</v>
      </c>
      <c r="D276" s="365"/>
      <c r="E276" s="365"/>
      <c r="F276" s="365">
        <v>1981.38</v>
      </c>
      <c r="G276" s="33">
        <f t="shared" si="24"/>
        <v>286.8862665604865</v>
      </c>
      <c r="H276" s="165" t="e">
        <f t="shared" si="25"/>
        <v>#DIV/0!</v>
      </c>
      <c r="I276" s="12"/>
      <c r="J276" s="12"/>
      <c r="K276" s="12"/>
      <c r="L276" s="12"/>
      <c r="M276" s="12"/>
      <c r="P276" s="19"/>
    </row>
    <row r="277" spans="1:16" s="13" customFormat="1" ht="15">
      <c r="A277" s="200">
        <v>3225</v>
      </c>
      <c r="B277" s="92" t="s">
        <v>124</v>
      </c>
      <c r="C277" s="364">
        <v>1003.62</v>
      </c>
      <c r="D277" s="365"/>
      <c r="E277" s="365"/>
      <c r="F277" s="365">
        <v>329.95</v>
      </c>
      <c r="G277" s="33">
        <f t="shared" si="24"/>
        <v>32.87598892010921</v>
      </c>
      <c r="H277" s="165" t="e">
        <f t="shared" si="25"/>
        <v>#DIV/0!</v>
      </c>
      <c r="I277" s="12"/>
      <c r="J277" s="12"/>
      <c r="K277" s="12"/>
      <c r="L277" s="12"/>
      <c r="M277" s="12"/>
      <c r="P277" s="19"/>
    </row>
    <row r="278" spans="1:16" s="13" customFormat="1" ht="15">
      <c r="A278" s="200">
        <v>3227</v>
      </c>
      <c r="B278" s="92" t="s">
        <v>125</v>
      </c>
      <c r="C278" s="364"/>
      <c r="D278" s="365"/>
      <c r="E278" s="365"/>
      <c r="F278" s="365">
        <v>482.29</v>
      </c>
      <c r="G278" s="33" t="e">
        <f t="shared" si="24"/>
        <v>#DIV/0!</v>
      </c>
      <c r="H278" s="165" t="e">
        <f t="shared" si="25"/>
        <v>#DIV/0!</v>
      </c>
      <c r="I278" s="12"/>
      <c r="J278" s="12"/>
      <c r="K278" s="12"/>
      <c r="L278" s="12"/>
      <c r="M278" s="12"/>
      <c r="P278" s="19"/>
    </row>
    <row r="279" spans="1:16" s="13" customFormat="1" ht="15">
      <c r="A279" s="142">
        <v>323</v>
      </c>
      <c r="B279" s="116" t="s">
        <v>16</v>
      </c>
      <c r="C279" s="447">
        <f>SUM(C280:C288)</f>
        <v>15187.14</v>
      </c>
      <c r="D279" s="447">
        <v>45002.77</v>
      </c>
      <c r="E279" s="447">
        <v>45002.77</v>
      </c>
      <c r="F279" s="447">
        <f>SUM(F280:F288)</f>
        <v>15898.999999999998</v>
      </c>
      <c r="G279" s="114">
        <f t="shared" si="24"/>
        <v>104.68725513822878</v>
      </c>
      <c r="H279" s="185">
        <f t="shared" si="25"/>
        <v>35.32893641880266</v>
      </c>
      <c r="I279" s="12"/>
      <c r="J279" s="12"/>
      <c r="K279" s="12"/>
      <c r="L279" s="12"/>
      <c r="M279" s="12"/>
      <c r="P279" s="19"/>
    </row>
    <row r="280" spans="1:16" s="42" customFormat="1" ht="15">
      <c r="A280" s="20" t="s">
        <v>86</v>
      </c>
      <c r="B280" s="21" t="s">
        <v>87</v>
      </c>
      <c r="C280" s="442">
        <v>2253.82</v>
      </c>
      <c r="D280" s="365"/>
      <c r="E280" s="365"/>
      <c r="F280" s="365">
        <v>1904.05</v>
      </c>
      <c r="G280" s="33">
        <f t="shared" si="24"/>
        <v>84.48101445545784</v>
      </c>
      <c r="H280" s="165" t="e">
        <f t="shared" si="25"/>
        <v>#DIV/0!</v>
      </c>
      <c r="I280" s="22"/>
      <c r="J280" s="22"/>
      <c r="K280" s="22"/>
      <c r="L280" s="22"/>
      <c r="M280" s="22"/>
      <c r="P280" s="3"/>
    </row>
    <row r="281" spans="1:16" s="42" customFormat="1" ht="15">
      <c r="A281" s="20" t="s">
        <v>88</v>
      </c>
      <c r="B281" s="21" t="s">
        <v>89</v>
      </c>
      <c r="C281" s="442">
        <v>1494.28</v>
      </c>
      <c r="D281" s="365"/>
      <c r="E281" s="365"/>
      <c r="F281" s="365">
        <v>2574.91</v>
      </c>
      <c r="G281" s="33">
        <f t="shared" si="24"/>
        <v>172.3177717696817</v>
      </c>
      <c r="H281" s="165" t="e">
        <f t="shared" si="25"/>
        <v>#DIV/0!</v>
      </c>
      <c r="I281" s="22"/>
      <c r="J281" s="22"/>
      <c r="K281" s="22"/>
      <c r="L281" s="22"/>
      <c r="M281" s="22"/>
      <c r="P281" s="3"/>
    </row>
    <row r="282" spans="1:16" s="42" customFormat="1" ht="15">
      <c r="A282" s="200">
        <v>3233</v>
      </c>
      <c r="B282" s="92" t="s">
        <v>174</v>
      </c>
      <c r="C282" s="442">
        <v>622.74</v>
      </c>
      <c r="D282" s="365"/>
      <c r="E282" s="365"/>
      <c r="F282" s="365"/>
      <c r="G282" s="33"/>
      <c r="H282" s="165" t="e">
        <f t="shared" si="25"/>
        <v>#DIV/0!</v>
      </c>
      <c r="I282" s="22"/>
      <c r="J282" s="22"/>
      <c r="K282" s="22"/>
      <c r="L282" s="22"/>
      <c r="M282" s="22"/>
      <c r="P282" s="3"/>
    </row>
    <row r="283" spans="1:16" s="42" customFormat="1" ht="15">
      <c r="A283" s="20" t="s">
        <v>90</v>
      </c>
      <c r="B283" s="21" t="s">
        <v>91</v>
      </c>
      <c r="C283" s="442">
        <v>7634.15</v>
      </c>
      <c r="D283" s="365"/>
      <c r="E283" s="365"/>
      <c r="F283" s="365">
        <v>9660.52</v>
      </c>
      <c r="G283" s="33">
        <f t="shared" si="24"/>
        <v>126.54349207180893</v>
      </c>
      <c r="H283" s="165" t="e">
        <f t="shared" si="25"/>
        <v>#DIV/0!</v>
      </c>
      <c r="I283" s="22"/>
      <c r="J283" s="22"/>
      <c r="K283" s="22"/>
      <c r="L283" s="22"/>
      <c r="M283" s="22"/>
      <c r="P283" s="3"/>
    </row>
    <row r="284" spans="1:16" s="42" customFormat="1" ht="15">
      <c r="A284" s="200">
        <v>3235</v>
      </c>
      <c r="B284" s="92" t="s">
        <v>150</v>
      </c>
      <c r="C284" s="442">
        <v>1045.19</v>
      </c>
      <c r="D284" s="365"/>
      <c r="E284" s="365"/>
      <c r="F284" s="365"/>
      <c r="G284" s="33">
        <f t="shared" si="24"/>
        <v>0</v>
      </c>
      <c r="H284" s="165" t="e">
        <f t="shared" si="25"/>
        <v>#DIV/0!</v>
      </c>
      <c r="I284" s="22"/>
      <c r="J284" s="22"/>
      <c r="K284" s="22"/>
      <c r="L284" s="22"/>
      <c r="M284" s="22"/>
      <c r="P284" s="3"/>
    </row>
    <row r="285" spans="1:16" s="42" customFormat="1" ht="15">
      <c r="A285" s="200">
        <v>3236</v>
      </c>
      <c r="B285" s="92" t="s">
        <v>127</v>
      </c>
      <c r="C285" s="442">
        <v>242.88</v>
      </c>
      <c r="D285" s="365"/>
      <c r="E285" s="365"/>
      <c r="F285" s="365">
        <v>276.09</v>
      </c>
      <c r="G285" s="33">
        <f t="shared" si="24"/>
        <v>113.673418972332</v>
      </c>
      <c r="H285" s="165" t="e">
        <f t="shared" si="25"/>
        <v>#DIV/0!</v>
      </c>
      <c r="I285" s="22"/>
      <c r="J285" s="22"/>
      <c r="K285" s="22"/>
      <c r="L285" s="22"/>
      <c r="M285" s="22"/>
      <c r="P285" s="3"/>
    </row>
    <row r="286" spans="1:16" s="42" customFormat="1" ht="15">
      <c r="A286" s="200">
        <v>3237</v>
      </c>
      <c r="B286" s="92" t="s">
        <v>128</v>
      </c>
      <c r="C286" s="442">
        <v>550.63</v>
      </c>
      <c r="D286" s="365"/>
      <c r="E286" s="365"/>
      <c r="F286" s="365">
        <v>62.21</v>
      </c>
      <c r="G286" s="33">
        <f t="shared" si="24"/>
        <v>11.29796778235839</v>
      </c>
      <c r="H286" s="165" t="e">
        <f t="shared" si="25"/>
        <v>#DIV/0!</v>
      </c>
      <c r="I286" s="22"/>
      <c r="J286" s="22"/>
      <c r="K286" s="22"/>
      <c r="L286" s="22"/>
      <c r="M286" s="22"/>
      <c r="P286" s="3"/>
    </row>
    <row r="287" spans="1:16" s="42" customFormat="1" ht="15">
      <c r="A287" s="20" t="s">
        <v>92</v>
      </c>
      <c r="B287" s="21" t="s">
        <v>93</v>
      </c>
      <c r="C287" s="442">
        <v>1112.51</v>
      </c>
      <c r="D287" s="365"/>
      <c r="E287" s="365"/>
      <c r="F287" s="365">
        <v>1222.14</v>
      </c>
      <c r="G287" s="33">
        <f t="shared" si="24"/>
        <v>109.8542934445533</v>
      </c>
      <c r="H287" s="165" t="e">
        <f t="shared" si="25"/>
        <v>#DIV/0!</v>
      </c>
      <c r="I287" s="22"/>
      <c r="J287" s="22"/>
      <c r="K287" s="22"/>
      <c r="L287" s="22"/>
      <c r="M287" s="22"/>
      <c r="P287" s="3"/>
    </row>
    <row r="288" spans="1:16" s="42" customFormat="1" ht="15">
      <c r="A288" s="20" t="s">
        <v>94</v>
      </c>
      <c r="B288" s="21" t="s">
        <v>17</v>
      </c>
      <c r="C288" s="442">
        <v>230.94</v>
      </c>
      <c r="D288" s="365"/>
      <c r="E288" s="365"/>
      <c r="F288" s="365">
        <v>199.08</v>
      </c>
      <c r="G288" s="33">
        <f t="shared" si="24"/>
        <v>86.20420888542479</v>
      </c>
      <c r="H288" s="165" t="e">
        <f t="shared" si="25"/>
        <v>#DIV/0!</v>
      </c>
      <c r="I288" s="22"/>
      <c r="J288" s="22"/>
      <c r="K288" s="22"/>
      <c r="L288" s="22"/>
      <c r="M288" s="22"/>
      <c r="P288" s="3"/>
    </row>
    <row r="289" spans="1:16" s="13" customFormat="1" ht="15">
      <c r="A289" s="142">
        <v>329</v>
      </c>
      <c r="B289" s="116" t="s">
        <v>18</v>
      </c>
      <c r="C289" s="447">
        <f>SUM(C290:C296)</f>
        <v>897.04</v>
      </c>
      <c r="D289" s="447">
        <v>1874.33</v>
      </c>
      <c r="E289" s="447">
        <v>1874.33</v>
      </c>
      <c r="F289" s="447">
        <f>SUM(F290:F296)</f>
        <v>448.91999999999996</v>
      </c>
      <c r="G289" s="114">
        <f t="shared" si="24"/>
        <v>50.04459109961651</v>
      </c>
      <c r="H289" s="185">
        <f t="shared" si="25"/>
        <v>23.950958475828696</v>
      </c>
      <c r="I289" s="12"/>
      <c r="J289" s="12"/>
      <c r="K289" s="12"/>
      <c r="L289" s="12"/>
      <c r="M289" s="12"/>
      <c r="P289" s="19"/>
    </row>
    <row r="290" spans="1:13" s="42" customFormat="1" ht="31.5" customHeight="1">
      <c r="A290" s="20" t="s">
        <v>95</v>
      </c>
      <c r="B290" s="21" t="s">
        <v>96</v>
      </c>
      <c r="C290" s="442"/>
      <c r="D290" s="365"/>
      <c r="E290" s="365"/>
      <c r="F290" s="365">
        <v>87.95</v>
      </c>
      <c r="G290" s="33" t="e">
        <f t="shared" si="24"/>
        <v>#DIV/0!</v>
      </c>
      <c r="H290" s="165" t="e">
        <f t="shared" si="25"/>
        <v>#DIV/0!</v>
      </c>
      <c r="I290" s="22"/>
      <c r="J290" s="22"/>
      <c r="K290" s="22"/>
      <c r="L290" s="22"/>
      <c r="M290" s="22"/>
    </row>
    <row r="291" spans="1:13" s="42" customFormat="1" ht="31.5" customHeight="1">
      <c r="A291" s="200">
        <v>3292</v>
      </c>
      <c r="B291" s="92" t="s">
        <v>175</v>
      </c>
      <c r="C291" s="442"/>
      <c r="D291" s="365"/>
      <c r="E291" s="365"/>
      <c r="F291" s="365"/>
      <c r="G291" s="33"/>
      <c r="H291" s="165"/>
      <c r="I291" s="22"/>
      <c r="J291" s="22"/>
      <c r="K291" s="22"/>
      <c r="L291" s="22"/>
      <c r="M291" s="22"/>
    </row>
    <row r="292" spans="1:13" s="42" customFormat="1" ht="15">
      <c r="A292" s="20" t="s">
        <v>97</v>
      </c>
      <c r="B292" s="21" t="s">
        <v>98</v>
      </c>
      <c r="C292" s="442">
        <v>519.26</v>
      </c>
      <c r="D292" s="365"/>
      <c r="E292" s="365"/>
      <c r="F292" s="365">
        <v>140</v>
      </c>
      <c r="G292" s="33">
        <f t="shared" si="24"/>
        <v>26.961445133459154</v>
      </c>
      <c r="H292" s="165" t="e">
        <f t="shared" si="25"/>
        <v>#DIV/0!</v>
      </c>
      <c r="I292" s="22"/>
      <c r="J292" s="22"/>
      <c r="K292" s="22"/>
      <c r="L292" s="22"/>
      <c r="M292" s="22"/>
    </row>
    <row r="293" spans="1:13" s="42" customFormat="1" ht="15">
      <c r="A293" s="20">
        <v>3294</v>
      </c>
      <c r="B293" s="21" t="s">
        <v>129</v>
      </c>
      <c r="C293" s="442">
        <v>106.18</v>
      </c>
      <c r="D293" s="365"/>
      <c r="E293" s="365"/>
      <c r="F293" s="365">
        <v>108.09</v>
      </c>
      <c r="G293" s="33">
        <f t="shared" si="24"/>
        <v>101.79883217178376</v>
      </c>
      <c r="H293" s="165" t="e">
        <f t="shared" si="25"/>
        <v>#DIV/0!</v>
      </c>
      <c r="I293" s="22"/>
      <c r="J293" s="22"/>
      <c r="K293" s="22"/>
      <c r="L293" s="22"/>
      <c r="M293" s="22"/>
    </row>
    <row r="294" spans="1:13" s="42" customFormat="1" ht="15">
      <c r="A294" s="20">
        <v>3295</v>
      </c>
      <c r="B294" s="21" t="s">
        <v>99</v>
      </c>
      <c r="C294" s="442">
        <v>19.91</v>
      </c>
      <c r="D294" s="365"/>
      <c r="E294" s="365"/>
      <c r="F294" s="365"/>
      <c r="G294" s="33"/>
      <c r="H294" s="165" t="e">
        <f t="shared" si="25"/>
        <v>#DIV/0!</v>
      </c>
      <c r="I294" s="22"/>
      <c r="J294" s="22"/>
      <c r="K294" s="22"/>
      <c r="L294" s="22"/>
      <c r="M294" s="22"/>
    </row>
    <row r="295" spans="1:13" s="42" customFormat="1" ht="15">
      <c r="A295" s="20">
        <v>3296</v>
      </c>
      <c r="B295" s="21" t="s">
        <v>208</v>
      </c>
      <c r="C295" s="442"/>
      <c r="D295" s="365"/>
      <c r="E295" s="365"/>
      <c r="F295" s="365"/>
      <c r="G295" s="33" t="e">
        <f t="shared" si="24"/>
        <v>#DIV/0!</v>
      </c>
      <c r="H295" s="165" t="e">
        <f t="shared" si="25"/>
        <v>#DIV/0!</v>
      </c>
      <c r="I295" s="22"/>
      <c r="J295" s="22"/>
      <c r="K295" s="22"/>
      <c r="L295" s="22"/>
      <c r="M295" s="22"/>
    </row>
    <row r="296" spans="1:13" s="42" customFormat="1" ht="15">
      <c r="A296" s="20" t="s">
        <v>100</v>
      </c>
      <c r="B296" s="21" t="s">
        <v>18</v>
      </c>
      <c r="C296" s="442">
        <v>251.69</v>
      </c>
      <c r="D296" s="365"/>
      <c r="E296" s="365"/>
      <c r="F296" s="365">
        <v>112.88</v>
      </c>
      <c r="G296" s="33">
        <f t="shared" si="24"/>
        <v>44.84882196352656</v>
      </c>
      <c r="H296" s="165" t="e">
        <f t="shared" si="25"/>
        <v>#DIV/0!</v>
      </c>
      <c r="I296" s="22"/>
      <c r="J296" s="22"/>
      <c r="K296" s="22"/>
      <c r="L296" s="22"/>
      <c r="M296" s="22"/>
    </row>
    <row r="297" spans="1:16" s="13" customFormat="1" ht="15">
      <c r="A297" s="141">
        <v>34</v>
      </c>
      <c r="B297" s="127" t="s">
        <v>19</v>
      </c>
      <c r="C297" s="448">
        <f>SUM(C298)</f>
        <v>140.1</v>
      </c>
      <c r="D297" s="448">
        <f aca="true" t="shared" si="26" ref="D297:F298">SUM(D298)</f>
        <v>310</v>
      </c>
      <c r="E297" s="448">
        <f t="shared" si="26"/>
        <v>310</v>
      </c>
      <c r="F297" s="448">
        <f t="shared" si="26"/>
        <v>152.01</v>
      </c>
      <c r="G297" s="110">
        <f t="shared" si="24"/>
        <v>108.50107066381156</v>
      </c>
      <c r="H297" s="217">
        <f t="shared" si="25"/>
        <v>49.03548387096774</v>
      </c>
      <c r="I297" s="12"/>
      <c r="J297" s="12"/>
      <c r="K297" s="12"/>
      <c r="L297" s="12"/>
      <c r="M297" s="12"/>
      <c r="P297" s="19"/>
    </row>
    <row r="298" spans="1:16" s="13" customFormat="1" ht="15">
      <c r="A298" s="142">
        <v>343</v>
      </c>
      <c r="B298" s="116" t="s">
        <v>20</v>
      </c>
      <c r="C298" s="447">
        <f>SUM(C299)</f>
        <v>140.1</v>
      </c>
      <c r="D298" s="447">
        <v>310</v>
      </c>
      <c r="E298" s="447">
        <v>310</v>
      </c>
      <c r="F298" s="447">
        <f t="shared" si="26"/>
        <v>152.01</v>
      </c>
      <c r="G298" s="114">
        <f t="shared" si="24"/>
        <v>108.50107066381156</v>
      </c>
      <c r="H298" s="185">
        <f t="shared" si="25"/>
        <v>49.03548387096774</v>
      </c>
      <c r="I298" s="12"/>
      <c r="J298" s="12"/>
      <c r="K298" s="12"/>
      <c r="L298" s="12"/>
      <c r="M298" s="12"/>
      <c r="P298" s="19"/>
    </row>
    <row r="299" spans="1:16" s="13" customFormat="1" ht="15">
      <c r="A299" s="219" t="s">
        <v>101</v>
      </c>
      <c r="B299" s="159" t="s">
        <v>102</v>
      </c>
      <c r="C299" s="449">
        <v>140.1</v>
      </c>
      <c r="D299" s="410"/>
      <c r="E299" s="410"/>
      <c r="F299" s="410">
        <v>152.01</v>
      </c>
      <c r="G299" s="178">
        <f t="shared" si="24"/>
        <v>108.50107066381156</v>
      </c>
      <c r="H299" s="179" t="e">
        <f t="shared" si="25"/>
        <v>#DIV/0!</v>
      </c>
      <c r="I299" s="12"/>
      <c r="J299" s="12"/>
      <c r="K299" s="12"/>
      <c r="L299" s="12"/>
      <c r="M299" s="12"/>
      <c r="P299" s="19"/>
    </row>
    <row r="300" spans="1:16" s="13" customFormat="1" ht="15">
      <c r="A300" s="656" t="s">
        <v>6</v>
      </c>
      <c r="B300" s="657"/>
      <c r="C300" s="450">
        <f>SUM(C263,C266,C297)</f>
        <v>55526.73</v>
      </c>
      <c r="D300" s="450">
        <f>SUM(D263,D266,D297)</f>
        <v>118289.27999999998</v>
      </c>
      <c r="E300" s="450">
        <f>SUM(E263,E266,E297)</f>
        <v>118289.27999999998</v>
      </c>
      <c r="F300" s="450">
        <f>SUM(F263,F266,F297)</f>
        <v>55124.93</v>
      </c>
      <c r="G300" s="139">
        <f t="shared" si="24"/>
        <v>99.27638454488495</v>
      </c>
      <c r="H300" s="140">
        <f t="shared" si="25"/>
        <v>46.60179688303116</v>
      </c>
      <c r="I300" s="12"/>
      <c r="J300" s="12"/>
      <c r="K300" s="12"/>
      <c r="L300" s="12"/>
      <c r="M300" s="12"/>
      <c r="P300" s="19"/>
    </row>
    <row r="301" spans="1:16" s="13" customFormat="1" ht="15">
      <c r="A301" s="202"/>
      <c r="B301" s="202"/>
      <c r="C301" s="203"/>
      <c r="D301" s="203"/>
      <c r="E301" s="203"/>
      <c r="F301" s="203"/>
      <c r="G301" s="170"/>
      <c r="H301" s="170"/>
      <c r="I301" s="12"/>
      <c r="J301" s="12"/>
      <c r="K301" s="12"/>
      <c r="L301" s="12"/>
      <c r="M301" s="12"/>
      <c r="P301" s="19"/>
    </row>
    <row r="302" spans="1:16" s="13" customFormat="1" ht="15.75" customHeight="1">
      <c r="A302" s="202"/>
      <c r="B302" s="202"/>
      <c r="C302" s="202"/>
      <c r="D302" s="170"/>
      <c r="E302" s="170"/>
      <c r="F302" s="170"/>
      <c r="G302" s="170"/>
      <c r="H302" s="170"/>
      <c r="I302" s="12"/>
      <c r="J302" s="12"/>
      <c r="K302" s="12"/>
      <c r="L302" s="12"/>
      <c r="M302" s="12"/>
      <c r="P302" s="19"/>
    </row>
    <row r="303" spans="1:16" s="37" customFormat="1" ht="15">
      <c r="A303" s="145" t="s">
        <v>253</v>
      </c>
      <c r="B303" s="144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P303" s="70"/>
    </row>
    <row r="304" spans="1:16" s="13" customFormat="1" ht="14.25" customHeight="1">
      <c r="A304" s="645" t="s">
        <v>71</v>
      </c>
      <c r="B304" s="647" t="s">
        <v>3</v>
      </c>
      <c r="C304" s="647" t="s">
        <v>271</v>
      </c>
      <c r="D304" s="641" t="s">
        <v>272</v>
      </c>
      <c r="E304" s="641" t="s">
        <v>273</v>
      </c>
      <c r="F304" s="641" t="s">
        <v>274</v>
      </c>
      <c r="G304" s="641" t="s">
        <v>68</v>
      </c>
      <c r="H304" s="641" t="s">
        <v>68</v>
      </c>
      <c r="I304" s="12"/>
      <c r="J304" s="12"/>
      <c r="K304" s="12"/>
      <c r="L304" s="12"/>
      <c r="M304" s="12"/>
      <c r="P304" s="19"/>
    </row>
    <row r="305" spans="1:16" s="13" customFormat="1" ht="28.5" customHeight="1">
      <c r="A305" s="646"/>
      <c r="B305" s="648"/>
      <c r="C305" s="648"/>
      <c r="D305" s="642"/>
      <c r="E305" s="642"/>
      <c r="F305" s="642"/>
      <c r="G305" s="642"/>
      <c r="H305" s="642"/>
      <c r="I305" s="12"/>
      <c r="J305" s="12"/>
      <c r="K305" s="12"/>
      <c r="L305" s="12"/>
      <c r="M305" s="12"/>
      <c r="P305" s="19"/>
    </row>
    <row r="306" spans="1:16" s="13" customFormat="1" ht="15">
      <c r="A306" s="644">
        <v>1</v>
      </c>
      <c r="B306" s="644"/>
      <c r="C306" s="83">
        <v>2</v>
      </c>
      <c r="D306" s="84">
        <v>3</v>
      </c>
      <c r="E306" s="84">
        <v>4</v>
      </c>
      <c r="F306" s="84">
        <v>5</v>
      </c>
      <c r="G306" s="84" t="s">
        <v>69</v>
      </c>
      <c r="H306" s="84" t="s">
        <v>70</v>
      </c>
      <c r="I306" s="12"/>
      <c r="J306" s="12"/>
      <c r="K306" s="12"/>
      <c r="L306" s="12"/>
      <c r="M306" s="12"/>
      <c r="P306" s="19"/>
    </row>
    <row r="307" spans="1:16" s="13" customFormat="1" ht="15">
      <c r="A307" s="226">
        <v>32</v>
      </c>
      <c r="B307" s="214" t="s">
        <v>11</v>
      </c>
      <c r="C307" s="451">
        <f>SUM(C310+C313+C308)</f>
        <v>0</v>
      </c>
      <c r="D307" s="451">
        <f>SUM(D310+D313+D308)</f>
        <v>868.01</v>
      </c>
      <c r="E307" s="451">
        <f>SUM(E310+E313+E308)</f>
        <v>868.01</v>
      </c>
      <c r="F307" s="451">
        <f>SUM(F310+F313+F308)</f>
        <v>868.01</v>
      </c>
      <c r="G307" s="259" t="e">
        <f aca="true" t="shared" si="27" ref="G307:G315">F307/C307*100</f>
        <v>#DIV/0!</v>
      </c>
      <c r="H307" s="260">
        <f aca="true" t="shared" si="28" ref="H307:H315">F307/E307*100</f>
        <v>100</v>
      </c>
      <c r="I307" s="12"/>
      <c r="J307" s="12"/>
      <c r="K307" s="12"/>
      <c r="L307" s="12"/>
      <c r="M307" s="12"/>
      <c r="P307" s="19"/>
    </row>
    <row r="308" spans="1:16" s="13" customFormat="1" ht="15">
      <c r="A308" s="142">
        <v>321</v>
      </c>
      <c r="B308" s="116" t="s">
        <v>12</v>
      </c>
      <c r="C308" s="363">
        <f>C309</f>
        <v>0</v>
      </c>
      <c r="D308" s="363">
        <v>437.98</v>
      </c>
      <c r="E308" s="363">
        <v>437.98</v>
      </c>
      <c r="F308" s="363">
        <f>F309</f>
        <v>437.98</v>
      </c>
      <c r="G308" s="133"/>
      <c r="H308" s="134"/>
      <c r="I308" s="12"/>
      <c r="J308" s="12"/>
      <c r="K308" s="12"/>
      <c r="L308" s="12"/>
      <c r="M308" s="12"/>
      <c r="P308" s="19"/>
    </row>
    <row r="309" spans="1:16" s="13" customFormat="1" ht="15">
      <c r="A309" s="539">
        <v>3213</v>
      </c>
      <c r="B309" s="300" t="s">
        <v>121</v>
      </c>
      <c r="C309" s="490"/>
      <c r="D309" s="490"/>
      <c r="E309" s="490"/>
      <c r="F309" s="490">
        <v>437.98</v>
      </c>
      <c r="G309" s="257"/>
      <c r="H309" s="258"/>
      <c r="I309" s="12"/>
      <c r="J309" s="12"/>
      <c r="K309" s="12"/>
      <c r="L309" s="12"/>
      <c r="M309" s="12"/>
      <c r="P309" s="19"/>
    </row>
    <row r="310" spans="1:16" s="13" customFormat="1" ht="15">
      <c r="A310" s="142">
        <v>322</v>
      </c>
      <c r="B310" s="116" t="s">
        <v>14</v>
      </c>
      <c r="C310" s="452">
        <f>SUM(C311:C312)</f>
        <v>0</v>
      </c>
      <c r="D310" s="452">
        <v>303.82</v>
      </c>
      <c r="E310" s="452">
        <v>303.82</v>
      </c>
      <c r="F310" s="452">
        <f>SUM(F311:F312)</f>
        <v>303.82</v>
      </c>
      <c r="G310" s="114" t="e">
        <f t="shared" si="27"/>
        <v>#DIV/0!</v>
      </c>
      <c r="H310" s="185">
        <f t="shared" si="28"/>
        <v>100</v>
      </c>
      <c r="I310" s="12"/>
      <c r="J310" s="12"/>
      <c r="K310" s="12"/>
      <c r="L310" s="12"/>
      <c r="M310" s="12"/>
      <c r="P310" s="19"/>
    </row>
    <row r="311" spans="1:16" s="13" customFormat="1" ht="15">
      <c r="A311" s="20">
        <v>3221</v>
      </c>
      <c r="B311" s="21" t="s">
        <v>15</v>
      </c>
      <c r="C311" s="453">
        <v>0</v>
      </c>
      <c r="D311" s="453"/>
      <c r="E311" s="453"/>
      <c r="F311" s="453">
        <v>303.82</v>
      </c>
      <c r="G311" s="257" t="e">
        <f t="shared" si="27"/>
        <v>#DIV/0!</v>
      </c>
      <c r="H311" s="258" t="e">
        <f t="shared" si="28"/>
        <v>#DIV/0!</v>
      </c>
      <c r="I311" s="12"/>
      <c r="J311" s="12"/>
      <c r="K311" s="12"/>
      <c r="L311" s="12"/>
      <c r="M311" s="12"/>
      <c r="P311" s="19"/>
    </row>
    <row r="312" spans="1:16" s="13" customFormat="1" ht="15">
      <c r="A312" s="200">
        <v>3225</v>
      </c>
      <c r="B312" s="92" t="s">
        <v>124</v>
      </c>
      <c r="C312" s="453">
        <v>0</v>
      </c>
      <c r="D312" s="453"/>
      <c r="E312" s="453"/>
      <c r="F312" s="453"/>
      <c r="G312" s="221" t="e">
        <f t="shared" si="27"/>
        <v>#DIV/0!</v>
      </c>
      <c r="H312" s="225" t="e">
        <f t="shared" si="28"/>
        <v>#DIV/0!</v>
      </c>
      <c r="I312" s="12"/>
      <c r="J312" s="12"/>
      <c r="K312" s="12"/>
      <c r="L312" s="12"/>
      <c r="M312" s="12"/>
      <c r="P312" s="19"/>
    </row>
    <row r="313" spans="1:16" s="13" customFormat="1" ht="15">
      <c r="A313" s="142">
        <v>323</v>
      </c>
      <c r="B313" s="116" t="s">
        <v>65</v>
      </c>
      <c r="C313" s="447">
        <f>SUM(C314)</f>
        <v>0</v>
      </c>
      <c r="D313" s="447">
        <v>126.21</v>
      </c>
      <c r="E313" s="447">
        <v>126.21</v>
      </c>
      <c r="F313" s="447">
        <f>SUM(F314)</f>
        <v>126.21</v>
      </c>
      <c r="G313" s="114" t="e">
        <f t="shared" si="27"/>
        <v>#DIV/0!</v>
      </c>
      <c r="H313" s="185">
        <f t="shared" si="28"/>
        <v>100</v>
      </c>
      <c r="I313" s="12"/>
      <c r="J313" s="12"/>
      <c r="K313" s="12"/>
      <c r="L313" s="12"/>
      <c r="M313" s="12"/>
      <c r="P313" s="19"/>
    </row>
    <row r="314" spans="1:16" s="42" customFormat="1" ht="15">
      <c r="A314" s="200">
        <v>3237</v>
      </c>
      <c r="B314" s="92" t="s">
        <v>128</v>
      </c>
      <c r="C314" s="409">
        <v>0</v>
      </c>
      <c r="D314" s="454"/>
      <c r="E314" s="454"/>
      <c r="F314" s="454">
        <v>126.21</v>
      </c>
      <c r="G314" s="178" t="e">
        <f t="shared" si="27"/>
        <v>#DIV/0!</v>
      </c>
      <c r="H314" s="179" t="e">
        <f t="shared" si="28"/>
        <v>#DIV/0!</v>
      </c>
      <c r="I314" s="22"/>
      <c r="J314" s="22"/>
      <c r="K314" s="22"/>
      <c r="L314" s="22"/>
      <c r="M314" s="22"/>
      <c r="P314" s="3"/>
    </row>
    <row r="315" spans="1:16" s="13" customFormat="1" ht="15">
      <c r="A315" s="656" t="s">
        <v>6</v>
      </c>
      <c r="B315" s="657"/>
      <c r="C315" s="435">
        <f>C307</f>
        <v>0</v>
      </c>
      <c r="D315" s="435">
        <f>D307</f>
        <v>868.01</v>
      </c>
      <c r="E315" s="435">
        <f>E307</f>
        <v>868.01</v>
      </c>
      <c r="F315" s="435">
        <f>F307</f>
        <v>868.01</v>
      </c>
      <c r="G315" s="139" t="e">
        <f t="shared" si="27"/>
        <v>#DIV/0!</v>
      </c>
      <c r="H315" s="140">
        <f t="shared" si="28"/>
        <v>100</v>
      </c>
      <c r="I315" s="12"/>
      <c r="J315" s="12"/>
      <c r="K315" s="12"/>
      <c r="L315" s="12"/>
      <c r="M315" s="12"/>
      <c r="P315" s="19"/>
    </row>
    <row r="316" spans="1:16" s="13" customFormat="1" ht="15">
      <c r="A316" s="11"/>
      <c r="B316" s="11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P316" s="19"/>
    </row>
    <row r="317" spans="1:16" s="13" customFormat="1" ht="15">
      <c r="A317" s="143" t="s">
        <v>33</v>
      </c>
      <c r="B317" s="144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P317" s="19"/>
    </row>
    <row r="318" spans="1:16" s="13" customFormat="1" ht="15.75" customHeight="1">
      <c r="A318" s="645" t="s">
        <v>71</v>
      </c>
      <c r="B318" s="647" t="s">
        <v>3</v>
      </c>
      <c r="C318" s="647" t="s">
        <v>271</v>
      </c>
      <c r="D318" s="641" t="s">
        <v>272</v>
      </c>
      <c r="E318" s="641" t="s">
        <v>273</v>
      </c>
      <c r="F318" s="641" t="s">
        <v>274</v>
      </c>
      <c r="G318" s="641" t="s">
        <v>68</v>
      </c>
      <c r="H318" s="641" t="s">
        <v>68</v>
      </c>
      <c r="I318" s="12"/>
      <c r="J318" s="12"/>
      <c r="K318" s="12"/>
      <c r="L318" s="12"/>
      <c r="M318" s="12"/>
      <c r="P318" s="19"/>
    </row>
    <row r="319" spans="1:16" s="13" customFormat="1" ht="36" customHeight="1">
      <c r="A319" s="646"/>
      <c r="B319" s="648"/>
      <c r="C319" s="648"/>
      <c r="D319" s="642"/>
      <c r="E319" s="642"/>
      <c r="F319" s="642"/>
      <c r="G319" s="642"/>
      <c r="H319" s="642"/>
      <c r="I319" s="12"/>
      <c r="J319" s="12"/>
      <c r="K319" s="12"/>
      <c r="L319" s="12"/>
      <c r="M319" s="12"/>
      <c r="P319" s="19"/>
    </row>
    <row r="320" spans="1:16" s="13" customFormat="1" ht="15">
      <c r="A320" s="644">
        <v>1</v>
      </c>
      <c r="B320" s="644"/>
      <c r="C320" s="83">
        <v>2</v>
      </c>
      <c r="D320" s="84">
        <v>3</v>
      </c>
      <c r="E320" s="84">
        <v>4</v>
      </c>
      <c r="F320" s="84">
        <v>5</v>
      </c>
      <c r="G320" s="84" t="s">
        <v>69</v>
      </c>
      <c r="H320" s="84" t="s">
        <v>70</v>
      </c>
      <c r="I320" s="12"/>
      <c r="J320" s="12"/>
      <c r="K320" s="12"/>
      <c r="L320" s="12"/>
      <c r="M320" s="12"/>
      <c r="P320" s="19"/>
    </row>
    <row r="321" spans="1:16" s="13" customFormat="1" ht="15">
      <c r="A321" s="226">
        <v>31</v>
      </c>
      <c r="B321" s="214" t="s">
        <v>7</v>
      </c>
      <c r="C321" s="446">
        <f>SUM(C322,C326,C328)</f>
        <v>526501.52</v>
      </c>
      <c r="D321" s="446">
        <f>SUM(D322,D326,D328)</f>
        <v>1155194.9200000002</v>
      </c>
      <c r="E321" s="446">
        <f>SUM(E322,E326,E328)</f>
        <v>1155194.9200000002</v>
      </c>
      <c r="F321" s="446">
        <f>SUM(F322,F326,F328)</f>
        <v>576179.29</v>
      </c>
      <c r="G321" s="215">
        <f>F321/C321*100</f>
        <v>109.43544664410464</v>
      </c>
      <c r="H321" s="216">
        <f>F321/E321*100</f>
        <v>49.87723543659627</v>
      </c>
      <c r="I321" s="12"/>
      <c r="J321" s="12"/>
      <c r="K321" s="12"/>
      <c r="L321" s="12"/>
      <c r="M321" s="12"/>
      <c r="P321" s="19"/>
    </row>
    <row r="322" spans="1:16" s="13" customFormat="1" ht="15">
      <c r="A322" s="142">
        <v>311</v>
      </c>
      <c r="B322" s="116" t="s">
        <v>160</v>
      </c>
      <c r="C322" s="447">
        <f>SUM(C323:C325)</f>
        <v>435983.05</v>
      </c>
      <c r="D322" s="447">
        <v>940414.54</v>
      </c>
      <c r="E322" s="447">
        <v>940414.54</v>
      </c>
      <c r="F322" s="447">
        <f>SUM(F323:F325)</f>
        <v>476753.14</v>
      </c>
      <c r="G322" s="114">
        <f aca="true" t="shared" si="29" ref="G322:G367">F322/C322*100</f>
        <v>109.3513016159688</v>
      </c>
      <c r="H322" s="185">
        <f aca="true" t="shared" si="30" ref="H322:H367">F322/E322*100</f>
        <v>50.69606218551236</v>
      </c>
      <c r="I322" s="12"/>
      <c r="J322" s="12"/>
      <c r="K322" s="12"/>
      <c r="L322" s="12"/>
      <c r="M322" s="12"/>
      <c r="P322" s="19"/>
    </row>
    <row r="323" spans="1:16" s="13" customFormat="1" ht="15">
      <c r="A323" s="20">
        <v>3111</v>
      </c>
      <c r="B323" s="21" t="s">
        <v>74</v>
      </c>
      <c r="C323" s="364">
        <v>424557.99</v>
      </c>
      <c r="D323" s="455"/>
      <c r="E323" s="455"/>
      <c r="F323" s="455">
        <v>460925.84</v>
      </c>
      <c r="G323" s="33">
        <f t="shared" si="29"/>
        <v>108.5660500700976</v>
      </c>
      <c r="H323" s="165" t="e">
        <f t="shared" si="30"/>
        <v>#DIV/0!</v>
      </c>
      <c r="I323" s="12"/>
      <c r="J323" s="12"/>
      <c r="K323" s="12"/>
      <c r="L323" s="12"/>
      <c r="M323" s="12"/>
      <c r="P323" s="19"/>
    </row>
    <row r="324" spans="1:16" s="13" customFormat="1" ht="15">
      <c r="A324" s="200">
        <v>3113</v>
      </c>
      <c r="B324" s="21" t="s">
        <v>176</v>
      </c>
      <c r="C324" s="364">
        <v>9144.44</v>
      </c>
      <c r="D324" s="455"/>
      <c r="E324" s="455"/>
      <c r="F324" s="455">
        <v>11993.7</v>
      </c>
      <c r="G324" s="33">
        <f t="shared" si="29"/>
        <v>131.15838695425853</v>
      </c>
      <c r="H324" s="165" t="e">
        <f t="shared" si="30"/>
        <v>#DIV/0!</v>
      </c>
      <c r="I324" s="12"/>
      <c r="J324" s="12"/>
      <c r="K324" s="12"/>
      <c r="L324" s="12"/>
      <c r="M324" s="12"/>
      <c r="P324" s="19"/>
    </row>
    <row r="325" spans="1:16" s="13" customFormat="1" ht="15">
      <c r="A325" s="200">
        <v>3114</v>
      </c>
      <c r="B325" s="21" t="s">
        <v>177</v>
      </c>
      <c r="C325" s="364">
        <v>2280.62</v>
      </c>
      <c r="D325" s="455"/>
      <c r="E325" s="455"/>
      <c r="F325" s="455">
        <v>3833.6</v>
      </c>
      <c r="G325" s="33">
        <f t="shared" si="29"/>
        <v>168.0946409309749</v>
      </c>
      <c r="H325" s="165" t="e">
        <f t="shared" si="30"/>
        <v>#DIV/0!</v>
      </c>
      <c r="I325" s="12"/>
      <c r="J325" s="12"/>
      <c r="K325" s="12"/>
      <c r="L325" s="12"/>
      <c r="M325" s="12"/>
      <c r="P325" s="19"/>
    </row>
    <row r="326" spans="1:16" s="13" customFormat="1" ht="15">
      <c r="A326" s="142">
        <v>312</v>
      </c>
      <c r="B326" s="116" t="s">
        <v>161</v>
      </c>
      <c r="C326" s="447">
        <f>SUM(C327)</f>
        <v>18225.29</v>
      </c>
      <c r="D326" s="447">
        <v>57728.18</v>
      </c>
      <c r="E326" s="447">
        <v>57728.18</v>
      </c>
      <c r="F326" s="447">
        <f>SUM(F327)</f>
        <v>20484.7</v>
      </c>
      <c r="G326" s="114">
        <f t="shared" si="29"/>
        <v>112.3971141199948</v>
      </c>
      <c r="H326" s="185">
        <f t="shared" si="30"/>
        <v>35.484749389293064</v>
      </c>
      <c r="I326" s="12"/>
      <c r="J326" s="12"/>
      <c r="K326" s="12"/>
      <c r="L326" s="12"/>
      <c r="M326" s="12"/>
      <c r="P326" s="19"/>
    </row>
    <row r="327" spans="1:16" s="13" customFormat="1" ht="15">
      <c r="A327" s="31">
        <v>3121</v>
      </c>
      <c r="B327" s="32" t="s">
        <v>161</v>
      </c>
      <c r="C327" s="456">
        <v>18225.29</v>
      </c>
      <c r="D327" s="456"/>
      <c r="E327" s="456"/>
      <c r="F327" s="381">
        <v>20484.7</v>
      </c>
      <c r="G327" s="33">
        <f t="shared" si="29"/>
        <v>112.3971141199948</v>
      </c>
      <c r="H327" s="165" t="e">
        <f t="shared" si="30"/>
        <v>#DIV/0!</v>
      </c>
      <c r="I327" s="12"/>
      <c r="J327" s="12"/>
      <c r="K327" s="12"/>
      <c r="L327" s="12"/>
      <c r="M327" s="12"/>
      <c r="P327" s="19"/>
    </row>
    <row r="328" spans="1:16" s="13" customFormat="1" ht="15">
      <c r="A328" s="142">
        <v>313</v>
      </c>
      <c r="B328" s="116" t="s">
        <v>10</v>
      </c>
      <c r="C328" s="447">
        <f>SUM(C329:C330)</f>
        <v>72293.18</v>
      </c>
      <c r="D328" s="447">
        <v>157052.2</v>
      </c>
      <c r="E328" s="447">
        <v>157052.2</v>
      </c>
      <c r="F328" s="447">
        <f>SUM(F329:F330)</f>
        <v>78941.45</v>
      </c>
      <c r="G328" s="114">
        <f t="shared" si="29"/>
        <v>109.19626166672984</v>
      </c>
      <c r="H328" s="185">
        <f t="shared" si="30"/>
        <v>50.264466209324034</v>
      </c>
      <c r="I328" s="12"/>
      <c r="J328" s="12"/>
      <c r="K328" s="12"/>
      <c r="L328" s="12"/>
      <c r="M328" s="12"/>
      <c r="P328" s="19"/>
    </row>
    <row r="329" spans="1:16" s="13" customFormat="1" ht="15">
      <c r="A329" s="31">
        <v>3132</v>
      </c>
      <c r="B329" s="32" t="s">
        <v>75</v>
      </c>
      <c r="C329" s="456">
        <v>72199.43</v>
      </c>
      <c r="D329" s="456"/>
      <c r="E329" s="456"/>
      <c r="F329" s="381">
        <v>78922.29</v>
      </c>
      <c r="G329" s="33">
        <f t="shared" si="29"/>
        <v>109.31151395516558</v>
      </c>
      <c r="H329" s="165" t="e">
        <f t="shared" si="30"/>
        <v>#DIV/0!</v>
      </c>
      <c r="I329" s="12"/>
      <c r="J329" s="12"/>
      <c r="K329" s="12"/>
      <c r="L329" s="12"/>
      <c r="M329" s="12"/>
      <c r="P329" s="19"/>
    </row>
    <row r="330" spans="1:16" s="13" customFormat="1" ht="15">
      <c r="A330" s="31">
        <v>3133</v>
      </c>
      <c r="B330" s="32" t="s">
        <v>162</v>
      </c>
      <c r="C330" s="456">
        <v>93.75</v>
      </c>
      <c r="D330" s="456"/>
      <c r="E330" s="456"/>
      <c r="F330" s="381">
        <v>19.16</v>
      </c>
      <c r="G330" s="33">
        <f t="shared" si="29"/>
        <v>20.43733333333333</v>
      </c>
      <c r="H330" s="165" t="e">
        <f t="shared" si="30"/>
        <v>#DIV/0!</v>
      </c>
      <c r="I330" s="12"/>
      <c r="J330" s="12"/>
      <c r="K330" s="12"/>
      <c r="L330" s="12"/>
      <c r="M330" s="12"/>
      <c r="P330" s="19"/>
    </row>
    <row r="331" spans="1:16" s="13" customFormat="1" ht="15">
      <c r="A331" s="141">
        <v>32</v>
      </c>
      <c r="B331" s="127" t="s">
        <v>11</v>
      </c>
      <c r="C331" s="448">
        <f>SUM(C332,C337,C342,C348)</f>
        <v>24338.589999999997</v>
      </c>
      <c r="D331" s="448">
        <f>SUM(D332,D337,D342,D348)</f>
        <v>62006.880000000005</v>
      </c>
      <c r="E331" s="448">
        <f>SUM(E332,E337,E342,E348)</f>
        <v>62006.880000000005</v>
      </c>
      <c r="F331" s="448">
        <f>SUM(F332,F337,F342,F348)</f>
        <v>29009.35</v>
      </c>
      <c r="G331" s="110">
        <f t="shared" si="29"/>
        <v>119.19075838000477</v>
      </c>
      <c r="H331" s="217">
        <f t="shared" si="30"/>
        <v>46.78408266953602</v>
      </c>
      <c r="I331" s="12"/>
      <c r="J331" s="12"/>
      <c r="K331" s="12"/>
      <c r="L331" s="12"/>
      <c r="M331" s="12"/>
      <c r="P331" s="19"/>
    </row>
    <row r="332" spans="1:16" s="13" customFormat="1" ht="15">
      <c r="A332" s="142">
        <v>321</v>
      </c>
      <c r="B332" s="116" t="s">
        <v>12</v>
      </c>
      <c r="C332" s="447">
        <f>SUM(C333:C335)</f>
        <v>14090.119999999999</v>
      </c>
      <c r="D332" s="447">
        <v>48709.64</v>
      </c>
      <c r="E332" s="447">
        <v>48709.64</v>
      </c>
      <c r="F332" s="447">
        <f>SUM(F333:F336)</f>
        <v>24796.25</v>
      </c>
      <c r="G332" s="114">
        <f t="shared" si="29"/>
        <v>175.9832421583351</v>
      </c>
      <c r="H332" s="185">
        <f t="shared" si="30"/>
        <v>50.90624771605785</v>
      </c>
      <c r="I332" s="12"/>
      <c r="J332" s="12"/>
      <c r="K332" s="12"/>
      <c r="L332" s="12"/>
      <c r="M332" s="12"/>
      <c r="P332" s="19"/>
    </row>
    <row r="333" spans="1:16" s="13" customFormat="1" ht="15">
      <c r="A333" s="200" t="s">
        <v>77</v>
      </c>
      <c r="B333" s="92" t="s">
        <v>78</v>
      </c>
      <c r="C333" s="457">
        <v>147.99</v>
      </c>
      <c r="D333" s="457"/>
      <c r="E333" s="457"/>
      <c r="F333" s="457">
        <v>220</v>
      </c>
      <c r="G333" s="33">
        <f t="shared" si="29"/>
        <v>148.65869315494288</v>
      </c>
      <c r="H333" s="165" t="e">
        <f t="shared" si="30"/>
        <v>#DIV/0!</v>
      </c>
      <c r="I333" s="12"/>
      <c r="J333" s="12"/>
      <c r="K333" s="12"/>
      <c r="L333" s="12"/>
      <c r="M333" s="12"/>
      <c r="P333" s="19"/>
    </row>
    <row r="334" spans="1:16" s="13" customFormat="1" ht="15">
      <c r="A334" s="20">
        <v>3212</v>
      </c>
      <c r="B334" s="21" t="s">
        <v>163</v>
      </c>
      <c r="C334" s="456">
        <v>13942.13</v>
      </c>
      <c r="D334" s="457"/>
      <c r="E334" s="381"/>
      <c r="F334" s="381">
        <v>24531.25</v>
      </c>
      <c r="G334" s="33">
        <f t="shared" si="29"/>
        <v>175.95051832108868</v>
      </c>
      <c r="H334" s="165" t="e">
        <f t="shared" si="30"/>
        <v>#DIV/0!</v>
      </c>
      <c r="I334" s="12"/>
      <c r="J334" s="12"/>
      <c r="K334" s="12"/>
      <c r="L334" s="12"/>
      <c r="M334" s="12"/>
      <c r="P334" s="19"/>
    </row>
    <row r="335" spans="1:16" s="13" customFormat="1" ht="15">
      <c r="A335" s="20">
        <v>3213</v>
      </c>
      <c r="B335" s="21" t="s">
        <v>121</v>
      </c>
      <c r="C335" s="456"/>
      <c r="D335" s="457"/>
      <c r="E335" s="381"/>
      <c r="F335" s="381">
        <v>45</v>
      </c>
      <c r="G335" s="33" t="e">
        <f t="shared" si="29"/>
        <v>#DIV/0!</v>
      </c>
      <c r="H335" s="165" t="e">
        <f t="shared" si="30"/>
        <v>#DIV/0!</v>
      </c>
      <c r="I335" s="12"/>
      <c r="J335" s="12"/>
      <c r="K335" s="12"/>
      <c r="L335" s="12"/>
      <c r="M335" s="12"/>
      <c r="P335" s="19"/>
    </row>
    <row r="336" spans="1:16" s="13" customFormat="1" ht="15">
      <c r="A336" s="20">
        <v>3214</v>
      </c>
      <c r="B336" s="21" t="s">
        <v>122</v>
      </c>
      <c r="C336" s="456"/>
      <c r="D336" s="457"/>
      <c r="E336" s="381"/>
      <c r="F336" s="381"/>
      <c r="G336" s="33" t="e">
        <f t="shared" si="29"/>
        <v>#DIV/0!</v>
      </c>
      <c r="H336" s="165" t="e">
        <f t="shared" si="30"/>
        <v>#DIV/0!</v>
      </c>
      <c r="I336" s="12"/>
      <c r="J336" s="12"/>
      <c r="K336" s="12"/>
      <c r="L336" s="12"/>
      <c r="M336" s="12"/>
      <c r="P336" s="19"/>
    </row>
    <row r="337" spans="1:16" s="13" customFormat="1" ht="15">
      <c r="A337" s="153">
        <v>322</v>
      </c>
      <c r="B337" s="154" t="s">
        <v>14</v>
      </c>
      <c r="C337" s="398">
        <f>SUM(C338:C341)</f>
        <v>992.89</v>
      </c>
      <c r="D337" s="398">
        <v>28.08</v>
      </c>
      <c r="E337" s="398">
        <v>28.08</v>
      </c>
      <c r="F337" s="398">
        <f>SUM(F338:F341)</f>
        <v>0</v>
      </c>
      <c r="G337" s="114">
        <f t="shared" si="29"/>
        <v>0</v>
      </c>
      <c r="H337" s="185">
        <f t="shared" si="30"/>
        <v>0</v>
      </c>
      <c r="I337" s="12"/>
      <c r="J337" s="12"/>
      <c r="K337" s="12"/>
      <c r="L337" s="12"/>
      <c r="M337" s="12"/>
      <c r="P337" s="19"/>
    </row>
    <row r="338" spans="1:16" s="13" customFormat="1" ht="15">
      <c r="A338" s="20">
        <v>3221</v>
      </c>
      <c r="B338" s="21" t="s">
        <v>15</v>
      </c>
      <c r="C338" s="364"/>
      <c r="D338" s="365"/>
      <c r="E338" s="365"/>
      <c r="F338" s="365"/>
      <c r="G338" s="33" t="e">
        <f t="shared" si="29"/>
        <v>#DIV/0!</v>
      </c>
      <c r="H338" s="165" t="e">
        <f t="shared" si="30"/>
        <v>#DIV/0!</v>
      </c>
      <c r="I338" s="12"/>
      <c r="J338" s="12"/>
      <c r="K338" s="12"/>
      <c r="L338" s="12"/>
      <c r="M338" s="12"/>
      <c r="P338" s="19"/>
    </row>
    <row r="339" spans="1:16" s="13" customFormat="1" ht="15">
      <c r="A339" s="20">
        <v>3222</v>
      </c>
      <c r="B339" s="21" t="s">
        <v>123</v>
      </c>
      <c r="C339" s="364">
        <v>992.89</v>
      </c>
      <c r="D339" s="365"/>
      <c r="E339" s="365"/>
      <c r="F339" s="365"/>
      <c r="G339" s="33">
        <f t="shared" si="29"/>
        <v>0</v>
      </c>
      <c r="H339" s="165" t="e">
        <f t="shared" si="30"/>
        <v>#DIV/0!</v>
      </c>
      <c r="I339" s="12"/>
      <c r="J339" s="12"/>
      <c r="K339" s="12"/>
      <c r="L339" s="12"/>
      <c r="M339" s="12"/>
      <c r="P339" s="19"/>
    </row>
    <row r="340" spans="1:16" s="13" customFormat="1" ht="30">
      <c r="A340" s="200" t="s">
        <v>83</v>
      </c>
      <c r="B340" s="92" t="s">
        <v>84</v>
      </c>
      <c r="C340" s="364"/>
      <c r="D340" s="365"/>
      <c r="E340" s="365"/>
      <c r="F340" s="365"/>
      <c r="G340" s="33" t="e">
        <f t="shared" si="29"/>
        <v>#DIV/0!</v>
      </c>
      <c r="H340" s="165" t="e">
        <f t="shared" si="30"/>
        <v>#DIV/0!</v>
      </c>
      <c r="I340" s="12"/>
      <c r="J340" s="12"/>
      <c r="K340" s="12"/>
      <c r="L340" s="12"/>
      <c r="M340" s="12"/>
      <c r="P340" s="19"/>
    </row>
    <row r="341" spans="1:16" s="13" customFormat="1" ht="15">
      <c r="A341" s="200">
        <v>3225</v>
      </c>
      <c r="B341" s="92" t="s">
        <v>124</v>
      </c>
      <c r="C341" s="364"/>
      <c r="D341" s="365"/>
      <c r="E341" s="365"/>
      <c r="F341" s="365"/>
      <c r="G341" s="33" t="e">
        <f t="shared" si="29"/>
        <v>#DIV/0!</v>
      </c>
      <c r="H341" s="165" t="e">
        <f t="shared" si="30"/>
        <v>#DIV/0!</v>
      </c>
      <c r="I341" s="12"/>
      <c r="J341" s="12"/>
      <c r="K341" s="12"/>
      <c r="L341" s="12"/>
      <c r="M341" s="12"/>
      <c r="P341" s="19"/>
    </row>
    <row r="342" spans="1:16" s="13" customFormat="1" ht="15">
      <c r="A342" s="153">
        <v>323</v>
      </c>
      <c r="B342" s="154" t="s">
        <v>16</v>
      </c>
      <c r="C342" s="398">
        <f>SUM(C343:C346,C347)</f>
        <v>4484.19</v>
      </c>
      <c r="D342" s="398">
        <v>4995.76</v>
      </c>
      <c r="E342" s="398">
        <v>4995.76</v>
      </c>
      <c r="F342" s="398">
        <f>SUM(F343:F347)</f>
        <v>1875.59</v>
      </c>
      <c r="G342" s="114">
        <f t="shared" si="29"/>
        <v>41.826729019064764</v>
      </c>
      <c r="H342" s="185">
        <f t="shared" si="30"/>
        <v>37.543637004179544</v>
      </c>
      <c r="I342" s="12"/>
      <c r="J342" s="12"/>
      <c r="K342" s="12"/>
      <c r="L342" s="12"/>
      <c r="M342" s="12"/>
      <c r="P342" s="19"/>
    </row>
    <row r="343" spans="1:16" s="13" customFormat="1" ht="15">
      <c r="A343" s="20">
        <v>3231</v>
      </c>
      <c r="B343" s="21" t="s">
        <v>166</v>
      </c>
      <c r="C343" s="364">
        <v>1406.86</v>
      </c>
      <c r="D343" s="365"/>
      <c r="E343" s="365"/>
      <c r="F343" s="365"/>
      <c r="G343" s="33">
        <f t="shared" si="29"/>
        <v>0</v>
      </c>
      <c r="H343" s="165" t="e">
        <f t="shared" si="30"/>
        <v>#DIV/0!</v>
      </c>
      <c r="I343" s="12"/>
      <c r="J343" s="12"/>
      <c r="K343" s="12"/>
      <c r="L343" s="12"/>
      <c r="M343" s="12"/>
      <c r="P343" s="19"/>
    </row>
    <row r="344" spans="1:16" s="13" customFormat="1" ht="15">
      <c r="A344" s="200" t="s">
        <v>88</v>
      </c>
      <c r="B344" s="92" t="s">
        <v>89</v>
      </c>
      <c r="C344" s="364"/>
      <c r="D344" s="365"/>
      <c r="E344" s="365"/>
      <c r="F344" s="365"/>
      <c r="G344" s="33" t="e">
        <f t="shared" si="29"/>
        <v>#DIV/0!</v>
      </c>
      <c r="H344" s="165" t="e">
        <f t="shared" si="30"/>
        <v>#DIV/0!</v>
      </c>
      <c r="I344" s="12"/>
      <c r="J344" s="12"/>
      <c r="K344" s="12"/>
      <c r="L344" s="12"/>
      <c r="M344" s="12"/>
      <c r="P344" s="19"/>
    </row>
    <row r="345" spans="1:16" s="13" customFormat="1" ht="15">
      <c r="A345" s="200">
        <v>3236</v>
      </c>
      <c r="B345" s="92" t="s">
        <v>127</v>
      </c>
      <c r="C345" s="364">
        <v>1039.24</v>
      </c>
      <c r="D345" s="365"/>
      <c r="E345" s="365"/>
      <c r="F345" s="365"/>
      <c r="G345" s="33">
        <f t="shared" si="29"/>
        <v>0</v>
      </c>
      <c r="H345" s="165" t="e">
        <f t="shared" si="30"/>
        <v>#DIV/0!</v>
      </c>
      <c r="I345" s="12"/>
      <c r="J345" s="12"/>
      <c r="K345" s="12"/>
      <c r="L345" s="12"/>
      <c r="M345" s="12"/>
      <c r="P345" s="19"/>
    </row>
    <row r="346" spans="1:16" s="13" customFormat="1" ht="15">
      <c r="A346" s="200">
        <v>3237</v>
      </c>
      <c r="B346" s="92" t="s">
        <v>128</v>
      </c>
      <c r="C346" s="364">
        <v>1501.23</v>
      </c>
      <c r="D346" s="365"/>
      <c r="E346" s="365"/>
      <c r="F346" s="365">
        <v>1788.59</v>
      </c>
      <c r="G346" s="33">
        <f t="shared" si="29"/>
        <v>119.14163719083683</v>
      </c>
      <c r="H346" s="165" t="e">
        <f t="shared" si="30"/>
        <v>#DIV/0!</v>
      </c>
      <c r="I346" s="12"/>
      <c r="J346" s="12"/>
      <c r="K346" s="12"/>
      <c r="L346" s="12"/>
      <c r="M346" s="12"/>
      <c r="P346" s="19"/>
    </row>
    <row r="347" spans="1:16" s="13" customFormat="1" ht="15">
      <c r="A347" s="200" t="s">
        <v>94</v>
      </c>
      <c r="B347" s="92" t="s">
        <v>17</v>
      </c>
      <c r="C347" s="364">
        <v>536.86</v>
      </c>
      <c r="D347" s="365"/>
      <c r="E347" s="365"/>
      <c r="F347" s="365">
        <v>87</v>
      </c>
      <c r="G347" s="33">
        <f t="shared" si="29"/>
        <v>16.20534217486868</v>
      </c>
      <c r="H347" s="165" t="e">
        <f t="shared" si="30"/>
        <v>#DIV/0!</v>
      </c>
      <c r="I347" s="12"/>
      <c r="J347" s="12"/>
      <c r="K347" s="12"/>
      <c r="L347" s="12"/>
      <c r="M347" s="12"/>
      <c r="P347" s="19"/>
    </row>
    <row r="348" spans="1:16" s="13" customFormat="1" ht="15">
      <c r="A348" s="142">
        <v>329</v>
      </c>
      <c r="B348" s="116" t="s">
        <v>18</v>
      </c>
      <c r="C348" s="447">
        <f>SUM(C349:C352)</f>
        <v>4771.389999999999</v>
      </c>
      <c r="D348" s="447">
        <v>8273.4</v>
      </c>
      <c r="E348" s="447">
        <v>8273.4</v>
      </c>
      <c r="F348" s="447">
        <f>SUM(F349:F352)</f>
        <v>2337.5099999999998</v>
      </c>
      <c r="G348" s="114">
        <f t="shared" si="29"/>
        <v>48.99012656689141</v>
      </c>
      <c r="H348" s="185">
        <f t="shared" si="30"/>
        <v>28.253317862063966</v>
      </c>
      <c r="I348" s="12"/>
      <c r="J348" s="12"/>
      <c r="K348" s="12"/>
      <c r="L348" s="12"/>
      <c r="M348" s="12"/>
      <c r="P348" s="19"/>
    </row>
    <row r="349" spans="1:16" s="13" customFormat="1" ht="15">
      <c r="A349" s="200">
        <v>3294</v>
      </c>
      <c r="B349" s="92" t="s">
        <v>281</v>
      </c>
      <c r="C349" s="457"/>
      <c r="D349" s="457"/>
      <c r="E349" s="457"/>
      <c r="F349" s="457">
        <v>83.12</v>
      </c>
      <c r="G349" s="33" t="e">
        <f t="shared" si="29"/>
        <v>#DIV/0!</v>
      </c>
      <c r="H349" s="165" t="e">
        <f t="shared" si="30"/>
        <v>#DIV/0!</v>
      </c>
      <c r="I349" s="12"/>
      <c r="J349" s="12"/>
      <c r="K349" s="12"/>
      <c r="L349" s="12"/>
      <c r="M349" s="12"/>
      <c r="P349" s="19"/>
    </row>
    <row r="350" spans="1:16" s="13" customFormat="1" ht="15">
      <c r="A350" s="20">
        <v>3295</v>
      </c>
      <c r="B350" s="21" t="s">
        <v>99</v>
      </c>
      <c r="C350" s="456">
        <v>2531.69</v>
      </c>
      <c r="D350" s="381"/>
      <c r="E350" s="381"/>
      <c r="F350" s="381">
        <v>1715.21</v>
      </c>
      <c r="G350" s="33">
        <f t="shared" si="29"/>
        <v>67.7496059944148</v>
      </c>
      <c r="H350" s="165" t="e">
        <f t="shared" si="30"/>
        <v>#DIV/0!</v>
      </c>
      <c r="I350" s="12"/>
      <c r="J350" s="12"/>
      <c r="K350" s="12"/>
      <c r="L350" s="12"/>
      <c r="M350" s="12"/>
      <c r="P350" s="19"/>
    </row>
    <row r="351" spans="1:16" s="13" customFormat="1" ht="15">
      <c r="A351" s="20">
        <v>3296</v>
      </c>
      <c r="B351" s="21" t="s">
        <v>207</v>
      </c>
      <c r="C351" s="456">
        <v>2239.7</v>
      </c>
      <c r="D351" s="381"/>
      <c r="E351" s="381"/>
      <c r="F351" s="381">
        <v>539.18</v>
      </c>
      <c r="G351" s="33">
        <f t="shared" si="29"/>
        <v>24.073759878555162</v>
      </c>
      <c r="H351" s="165" t="e">
        <f t="shared" si="30"/>
        <v>#DIV/0!</v>
      </c>
      <c r="I351" s="12"/>
      <c r="J351" s="12"/>
      <c r="K351" s="12"/>
      <c r="L351" s="12"/>
      <c r="M351" s="12"/>
      <c r="P351" s="19"/>
    </row>
    <row r="352" spans="1:16" s="13" customFormat="1" ht="15">
      <c r="A352" s="200" t="s">
        <v>100</v>
      </c>
      <c r="B352" s="92" t="s">
        <v>18</v>
      </c>
      <c r="C352" s="456"/>
      <c r="D352" s="381"/>
      <c r="E352" s="381"/>
      <c r="F352" s="381"/>
      <c r="G352" s="33" t="e">
        <f t="shared" si="29"/>
        <v>#DIV/0!</v>
      </c>
      <c r="H352" s="165" t="e">
        <f t="shared" si="30"/>
        <v>#DIV/0!</v>
      </c>
      <c r="I352" s="12"/>
      <c r="J352" s="12"/>
      <c r="K352" s="12"/>
      <c r="L352" s="12"/>
      <c r="M352" s="12"/>
      <c r="P352" s="19"/>
    </row>
    <row r="353" spans="1:16" s="13" customFormat="1" ht="15" customHeight="1">
      <c r="A353" s="151">
        <v>37</v>
      </c>
      <c r="B353" s="152" t="s">
        <v>164</v>
      </c>
      <c r="C353" s="369">
        <f>SUM(C354)</f>
        <v>690.85</v>
      </c>
      <c r="D353" s="369">
        <f aca="true" t="shared" si="31" ref="D353:F354">SUM(D354)</f>
        <v>200.58</v>
      </c>
      <c r="E353" s="369">
        <f t="shared" si="31"/>
        <v>200.58</v>
      </c>
      <c r="F353" s="369">
        <f t="shared" si="31"/>
        <v>92.7</v>
      </c>
      <c r="G353" s="110">
        <f t="shared" si="29"/>
        <v>13.418252876890788</v>
      </c>
      <c r="H353" s="217">
        <f t="shared" si="30"/>
        <v>46.21597367633862</v>
      </c>
      <c r="I353" s="12"/>
      <c r="J353" s="12"/>
      <c r="K353" s="12"/>
      <c r="L353" s="12"/>
      <c r="M353" s="12"/>
      <c r="P353" s="19"/>
    </row>
    <row r="354" spans="1:16" s="13" customFormat="1" ht="15" customHeight="1">
      <c r="A354" s="153">
        <v>372</v>
      </c>
      <c r="B354" s="154" t="s">
        <v>165</v>
      </c>
      <c r="C354" s="398">
        <f>SUM(C355)</f>
        <v>690.85</v>
      </c>
      <c r="D354" s="398">
        <v>200.58</v>
      </c>
      <c r="E354" s="398">
        <v>200.58</v>
      </c>
      <c r="F354" s="398">
        <f t="shared" si="31"/>
        <v>92.7</v>
      </c>
      <c r="G354" s="114">
        <f t="shared" si="29"/>
        <v>13.418252876890788</v>
      </c>
      <c r="H354" s="185">
        <f t="shared" si="30"/>
        <v>46.21597367633862</v>
      </c>
      <c r="I354" s="12"/>
      <c r="J354" s="12"/>
      <c r="K354" s="12"/>
      <c r="L354" s="12"/>
      <c r="M354" s="12"/>
      <c r="P354" s="19"/>
    </row>
    <row r="355" spans="1:16" s="13" customFormat="1" ht="15">
      <c r="A355" s="20">
        <v>3722</v>
      </c>
      <c r="B355" s="21" t="s">
        <v>139</v>
      </c>
      <c r="C355" s="364">
        <v>690.85</v>
      </c>
      <c r="D355" s="365"/>
      <c r="E355" s="365"/>
      <c r="F355" s="365">
        <v>92.7</v>
      </c>
      <c r="G355" s="33">
        <f t="shared" si="29"/>
        <v>13.418252876890788</v>
      </c>
      <c r="H355" s="165" t="e">
        <f t="shared" si="30"/>
        <v>#DIV/0!</v>
      </c>
      <c r="I355" s="12"/>
      <c r="J355" s="12"/>
      <c r="K355" s="12"/>
      <c r="L355" s="12"/>
      <c r="M355" s="12"/>
      <c r="P355" s="19"/>
    </row>
    <row r="356" spans="1:16" s="13" customFormat="1" ht="15">
      <c r="A356" s="151">
        <v>34</v>
      </c>
      <c r="B356" s="152" t="s">
        <v>19</v>
      </c>
      <c r="C356" s="369">
        <f>C357</f>
        <v>2016.66</v>
      </c>
      <c r="D356" s="369">
        <f>D357</f>
        <v>3067.81</v>
      </c>
      <c r="E356" s="369">
        <f>E357</f>
        <v>3067.81</v>
      </c>
      <c r="F356" s="369">
        <f>F357</f>
        <v>504.61</v>
      </c>
      <c r="G356" s="110">
        <f t="shared" si="29"/>
        <v>25.022066188648555</v>
      </c>
      <c r="H356" s="217">
        <f t="shared" si="30"/>
        <v>16.44854146769194</v>
      </c>
      <c r="I356" s="12"/>
      <c r="J356" s="12"/>
      <c r="K356" s="12"/>
      <c r="L356" s="12"/>
      <c r="M356" s="12"/>
      <c r="P356" s="19"/>
    </row>
    <row r="357" spans="1:16" s="13" customFormat="1" ht="15">
      <c r="A357" s="218">
        <v>343</v>
      </c>
      <c r="B357" s="212" t="s">
        <v>20</v>
      </c>
      <c r="C357" s="367">
        <f>C358+C359</f>
        <v>2016.66</v>
      </c>
      <c r="D357" s="367">
        <v>3067.81</v>
      </c>
      <c r="E357" s="367">
        <v>3067.81</v>
      </c>
      <c r="F357" s="367">
        <f>F358+F359</f>
        <v>504.61</v>
      </c>
      <c r="G357" s="114">
        <f t="shared" si="29"/>
        <v>25.022066188648555</v>
      </c>
      <c r="H357" s="185">
        <f t="shared" si="30"/>
        <v>16.44854146769194</v>
      </c>
      <c r="I357" s="12"/>
      <c r="J357" s="12"/>
      <c r="K357" s="12"/>
      <c r="L357" s="12"/>
      <c r="M357" s="12"/>
      <c r="P357" s="19"/>
    </row>
    <row r="358" spans="1:16" s="13" customFormat="1" ht="15">
      <c r="A358" s="20">
        <v>3431</v>
      </c>
      <c r="B358" s="21" t="s">
        <v>154</v>
      </c>
      <c r="C358" s="364"/>
      <c r="D358" s="365"/>
      <c r="E358" s="365"/>
      <c r="F358" s="365"/>
      <c r="G358" s="33" t="e">
        <f t="shared" si="29"/>
        <v>#DIV/0!</v>
      </c>
      <c r="H358" s="165" t="e">
        <f t="shared" si="30"/>
        <v>#DIV/0!</v>
      </c>
      <c r="I358" s="12"/>
      <c r="J358" s="12"/>
      <c r="K358" s="12"/>
      <c r="L358" s="12"/>
      <c r="M358" s="12"/>
      <c r="P358" s="19"/>
    </row>
    <row r="359" spans="1:16" s="13" customFormat="1" ht="15">
      <c r="A359" s="200">
        <v>3433</v>
      </c>
      <c r="B359" s="92" t="s">
        <v>136</v>
      </c>
      <c r="C359" s="364">
        <v>2016.66</v>
      </c>
      <c r="D359" s="365"/>
      <c r="E359" s="365"/>
      <c r="F359" s="365">
        <v>504.61</v>
      </c>
      <c r="G359" s="33">
        <f t="shared" si="29"/>
        <v>25.022066188648555</v>
      </c>
      <c r="H359" s="165" t="e">
        <f t="shared" si="30"/>
        <v>#DIV/0!</v>
      </c>
      <c r="I359" s="12"/>
      <c r="J359" s="12"/>
      <c r="K359" s="12"/>
      <c r="L359" s="12"/>
      <c r="M359" s="12"/>
      <c r="P359" s="19"/>
    </row>
    <row r="360" spans="1:16" s="13" customFormat="1" ht="15">
      <c r="A360" s="151">
        <v>4</v>
      </c>
      <c r="B360" s="152" t="s">
        <v>159</v>
      </c>
      <c r="C360" s="369">
        <f>SUM(C361)</f>
        <v>0</v>
      </c>
      <c r="D360" s="369">
        <f>SUM(D361)</f>
        <v>0</v>
      </c>
      <c r="E360" s="369">
        <f>SUM(E361)</f>
        <v>0</v>
      </c>
      <c r="F360" s="369">
        <f>SUM(F361)</f>
        <v>0</v>
      </c>
      <c r="G360" s="110" t="e">
        <f t="shared" si="29"/>
        <v>#DIV/0!</v>
      </c>
      <c r="H360" s="217" t="e">
        <f t="shared" si="30"/>
        <v>#DIV/0!</v>
      </c>
      <c r="I360" s="12"/>
      <c r="J360" s="12"/>
      <c r="K360" s="12"/>
      <c r="L360" s="12"/>
      <c r="M360" s="12"/>
      <c r="P360" s="19"/>
    </row>
    <row r="361" spans="1:16" s="13" customFormat="1" ht="15">
      <c r="A361" s="151">
        <v>42</v>
      </c>
      <c r="B361" s="152" t="s">
        <v>152</v>
      </c>
      <c r="C361" s="369">
        <f>SUM(C362,C365)</f>
        <v>0</v>
      </c>
      <c r="D361" s="369">
        <f>SUM(D362,D365)</f>
        <v>0</v>
      </c>
      <c r="E361" s="369">
        <f>SUM(E362,E365)</f>
        <v>0</v>
      </c>
      <c r="F361" s="369">
        <f>SUM(F362,F365)</f>
        <v>0</v>
      </c>
      <c r="G361" s="110" t="e">
        <f t="shared" si="29"/>
        <v>#DIV/0!</v>
      </c>
      <c r="H361" s="217" t="e">
        <f t="shared" si="30"/>
        <v>#DIV/0!</v>
      </c>
      <c r="I361" s="12"/>
      <c r="J361" s="12"/>
      <c r="K361" s="12"/>
      <c r="L361" s="12"/>
      <c r="M361" s="12"/>
      <c r="P361" s="19"/>
    </row>
    <row r="362" spans="1:16" s="13" customFormat="1" ht="15">
      <c r="A362" s="153">
        <v>422</v>
      </c>
      <c r="B362" s="154" t="s">
        <v>21</v>
      </c>
      <c r="C362" s="398">
        <f>SUM(C363:C364)</f>
        <v>0</v>
      </c>
      <c r="D362" s="398">
        <f>SUM(D363:D364)</f>
        <v>0</v>
      </c>
      <c r="E362" s="398">
        <f>SUM(E363:E364)</f>
        <v>0</v>
      </c>
      <c r="F362" s="398">
        <f>SUM(F363:F364)</f>
        <v>0</v>
      </c>
      <c r="G362" s="114" t="e">
        <f t="shared" si="29"/>
        <v>#DIV/0!</v>
      </c>
      <c r="H362" s="185" t="e">
        <f t="shared" si="30"/>
        <v>#DIV/0!</v>
      </c>
      <c r="I362" s="12"/>
      <c r="J362" s="12"/>
      <c r="K362" s="12"/>
      <c r="L362" s="12"/>
      <c r="M362" s="12"/>
      <c r="P362" s="19"/>
    </row>
    <row r="363" spans="1:16" s="13" customFormat="1" ht="15">
      <c r="A363" s="20">
        <v>4221</v>
      </c>
      <c r="B363" s="21" t="s">
        <v>104</v>
      </c>
      <c r="C363" s="364"/>
      <c r="D363" s="365"/>
      <c r="E363" s="365"/>
      <c r="F363" s="365"/>
      <c r="G363" s="33" t="e">
        <f t="shared" si="29"/>
        <v>#DIV/0!</v>
      </c>
      <c r="H363" s="165" t="e">
        <f t="shared" si="30"/>
        <v>#DIV/0!</v>
      </c>
      <c r="I363" s="12"/>
      <c r="J363" s="12"/>
      <c r="K363" s="12"/>
      <c r="L363" s="12"/>
      <c r="M363" s="12"/>
      <c r="P363" s="19"/>
    </row>
    <row r="364" spans="1:16" s="13" customFormat="1" ht="15">
      <c r="A364" s="20">
        <v>4226</v>
      </c>
      <c r="B364" s="21" t="s">
        <v>132</v>
      </c>
      <c r="C364" s="364"/>
      <c r="D364" s="365"/>
      <c r="E364" s="365"/>
      <c r="F364" s="365"/>
      <c r="G364" s="33" t="e">
        <f t="shared" si="29"/>
        <v>#DIV/0!</v>
      </c>
      <c r="H364" s="165" t="e">
        <f t="shared" si="30"/>
        <v>#DIV/0!</v>
      </c>
      <c r="I364" s="12"/>
      <c r="J364" s="12"/>
      <c r="K364" s="12"/>
      <c r="L364" s="12"/>
      <c r="M364" s="12"/>
      <c r="P364" s="19"/>
    </row>
    <row r="365" spans="1:16" s="13" customFormat="1" ht="15">
      <c r="A365" s="153">
        <v>424</v>
      </c>
      <c r="B365" s="154" t="s">
        <v>153</v>
      </c>
      <c r="C365" s="398">
        <f>SUM(C366)</f>
        <v>0</v>
      </c>
      <c r="D365" s="398">
        <f>SUM(D366)</f>
        <v>0</v>
      </c>
      <c r="E365" s="398">
        <f>SUM(E366)</f>
        <v>0</v>
      </c>
      <c r="F365" s="398">
        <f>SUM(F366)</f>
        <v>0</v>
      </c>
      <c r="G365" s="114" t="e">
        <f t="shared" si="29"/>
        <v>#DIV/0!</v>
      </c>
      <c r="H365" s="185" t="e">
        <f t="shared" si="30"/>
        <v>#DIV/0!</v>
      </c>
      <c r="I365" s="12"/>
      <c r="J365" s="12"/>
      <c r="K365" s="12"/>
      <c r="L365" s="12"/>
      <c r="M365" s="12"/>
      <c r="P365" s="19"/>
    </row>
    <row r="366" spans="1:16" s="13" customFormat="1" ht="15">
      <c r="A366" s="219">
        <v>4241</v>
      </c>
      <c r="B366" s="159" t="s">
        <v>131</v>
      </c>
      <c r="C366" s="409"/>
      <c r="D366" s="410"/>
      <c r="E366" s="410"/>
      <c r="F366" s="410"/>
      <c r="G366" s="178" t="e">
        <f t="shared" si="29"/>
        <v>#DIV/0!</v>
      </c>
      <c r="H366" s="179" t="e">
        <f t="shared" si="30"/>
        <v>#DIV/0!</v>
      </c>
      <c r="I366" s="12"/>
      <c r="J366" s="12"/>
      <c r="K366" s="12"/>
      <c r="L366" s="12"/>
      <c r="M366" s="12"/>
      <c r="P366" s="19"/>
    </row>
    <row r="367" spans="1:16" s="13" customFormat="1" ht="15">
      <c r="A367" s="656" t="s">
        <v>6</v>
      </c>
      <c r="B367" s="657"/>
      <c r="C367" s="450">
        <f>SUM(C321,C331,C353,C360,C356)</f>
        <v>553547.62</v>
      </c>
      <c r="D367" s="450">
        <f>SUM(D321,D331,D353,D360,D356)</f>
        <v>1220470.1900000004</v>
      </c>
      <c r="E367" s="450">
        <f>SUM(E321,E331,E353,E360,E356)</f>
        <v>1220470.1900000004</v>
      </c>
      <c r="F367" s="450">
        <f>SUM(F321,F331,F353,F360,F356)</f>
        <v>605785.95</v>
      </c>
      <c r="G367" s="139">
        <f t="shared" si="29"/>
        <v>109.43700742494384</v>
      </c>
      <c r="H367" s="140">
        <f t="shared" si="30"/>
        <v>49.63545647927703</v>
      </c>
      <c r="I367" s="12"/>
      <c r="J367" s="12"/>
      <c r="K367" s="12"/>
      <c r="L367" s="12"/>
      <c r="M367" s="12"/>
      <c r="P367" s="19"/>
    </row>
    <row r="368" spans="1:16" s="13" customFormat="1" ht="15">
      <c r="A368" s="11"/>
      <c r="B368" s="11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P368" s="19"/>
    </row>
    <row r="369" spans="1:14" s="13" customFormat="1" ht="15">
      <c r="A369" s="143" t="s">
        <v>254</v>
      </c>
      <c r="B369" s="144"/>
      <c r="C369" s="12"/>
      <c r="D369" s="12"/>
      <c r="E369" s="12"/>
      <c r="F369" s="12"/>
      <c r="G369" s="12"/>
      <c r="H369" s="12"/>
      <c r="I369" s="12"/>
      <c r="J369" s="12"/>
      <c r="K369" s="12"/>
      <c r="N369" s="19"/>
    </row>
    <row r="370" spans="1:15" ht="19.5" customHeight="1">
      <c r="A370" s="645" t="s">
        <v>71</v>
      </c>
      <c r="B370" s="647" t="s">
        <v>3</v>
      </c>
      <c r="C370" s="647" t="s">
        <v>271</v>
      </c>
      <c r="D370" s="641" t="s">
        <v>272</v>
      </c>
      <c r="E370" s="641" t="s">
        <v>273</v>
      </c>
      <c r="F370" s="641" t="s">
        <v>274</v>
      </c>
      <c r="G370" s="641" t="s">
        <v>68</v>
      </c>
      <c r="H370" s="641" t="s">
        <v>68</v>
      </c>
      <c r="I370" s="40"/>
      <c r="J370" s="40"/>
      <c r="K370" s="40"/>
      <c r="L370" s="40"/>
      <c r="M370" s="40"/>
      <c r="N370" s="34"/>
      <c r="O370" s="34"/>
    </row>
    <row r="371" spans="1:15" ht="27.75" customHeight="1">
      <c r="A371" s="646"/>
      <c r="B371" s="648"/>
      <c r="C371" s="648"/>
      <c r="D371" s="642"/>
      <c r="E371" s="642"/>
      <c r="F371" s="642"/>
      <c r="G371" s="642"/>
      <c r="H371" s="642"/>
      <c r="I371" s="40"/>
      <c r="J371" s="40"/>
      <c r="K371" s="40"/>
      <c r="L371" s="40"/>
      <c r="M371" s="40"/>
      <c r="N371" s="34"/>
      <c r="O371" s="34"/>
    </row>
    <row r="372" spans="1:15" ht="15">
      <c r="A372" s="644">
        <v>1</v>
      </c>
      <c r="B372" s="644"/>
      <c r="C372" s="83">
        <v>2</v>
      </c>
      <c r="D372" s="84">
        <v>3</v>
      </c>
      <c r="E372" s="84">
        <v>4</v>
      </c>
      <c r="F372" s="84">
        <v>5</v>
      </c>
      <c r="G372" s="84" t="s">
        <v>69</v>
      </c>
      <c r="H372" s="84" t="s">
        <v>70</v>
      </c>
      <c r="I372" s="40"/>
      <c r="J372" s="40"/>
      <c r="K372" s="40"/>
      <c r="L372" s="40"/>
      <c r="M372" s="40"/>
      <c r="N372" s="34"/>
      <c r="O372" s="34"/>
    </row>
    <row r="373" spans="1:14" s="13" customFormat="1" ht="15">
      <c r="A373" s="226">
        <v>32</v>
      </c>
      <c r="B373" s="214" t="s">
        <v>11</v>
      </c>
      <c r="C373" s="458">
        <f>C374+C379+C376</f>
        <v>482.71</v>
      </c>
      <c r="D373" s="458">
        <f>D374+D379+D376</f>
        <v>431.77</v>
      </c>
      <c r="E373" s="458">
        <f>E374+E379+E376</f>
        <v>431.77</v>
      </c>
      <c r="F373" s="458">
        <f>F374+F379+F376</f>
        <v>421.05</v>
      </c>
      <c r="G373" s="215">
        <f aca="true" t="shared" si="32" ref="G373:G385">F373/C373*100</f>
        <v>87.22628493298255</v>
      </c>
      <c r="H373" s="216">
        <f aca="true" t="shared" si="33" ref="H373:H385">F373/E373*100</f>
        <v>97.51719665562685</v>
      </c>
      <c r="I373" s="12"/>
      <c r="J373" s="12"/>
      <c r="K373" s="12"/>
      <c r="N373" s="19"/>
    </row>
    <row r="374" spans="1:14" s="13" customFormat="1" ht="15">
      <c r="A374" s="142">
        <v>321</v>
      </c>
      <c r="B374" s="116" t="s">
        <v>12</v>
      </c>
      <c r="C374" s="459">
        <f>C375</f>
        <v>106.18</v>
      </c>
      <c r="D374" s="459">
        <v>51.55</v>
      </c>
      <c r="E374" s="459">
        <v>51.55</v>
      </c>
      <c r="F374" s="459">
        <f>F375</f>
        <v>51.55</v>
      </c>
      <c r="G374" s="114">
        <f t="shared" si="32"/>
        <v>48.54963269919005</v>
      </c>
      <c r="H374" s="185">
        <f t="shared" si="33"/>
        <v>100</v>
      </c>
      <c r="I374" s="12"/>
      <c r="J374" s="12"/>
      <c r="K374" s="12"/>
      <c r="N374" s="19"/>
    </row>
    <row r="375" spans="1:14" s="13" customFormat="1" ht="15">
      <c r="A375" s="200" t="s">
        <v>77</v>
      </c>
      <c r="B375" s="92" t="s">
        <v>78</v>
      </c>
      <c r="C375" s="460">
        <v>106.18</v>
      </c>
      <c r="D375" s="460"/>
      <c r="E375" s="460"/>
      <c r="F375" s="460">
        <v>51.55</v>
      </c>
      <c r="G375" s="221">
        <f t="shared" si="32"/>
        <v>48.54963269919005</v>
      </c>
      <c r="H375" s="225" t="e">
        <f t="shared" si="33"/>
        <v>#DIV/0!</v>
      </c>
      <c r="I375" s="12"/>
      <c r="J375" s="12"/>
      <c r="K375" s="12"/>
      <c r="N375" s="19"/>
    </row>
    <row r="376" spans="1:14" s="13" customFormat="1" ht="15">
      <c r="A376" s="153">
        <v>322</v>
      </c>
      <c r="B376" s="154" t="s">
        <v>14</v>
      </c>
      <c r="C376" s="459">
        <f>C377+C378</f>
        <v>16.19</v>
      </c>
      <c r="D376" s="459">
        <v>246.35</v>
      </c>
      <c r="E376" s="459">
        <v>246.35</v>
      </c>
      <c r="F376" s="459">
        <f>F377+F378</f>
        <v>235.63</v>
      </c>
      <c r="G376" s="114">
        <f t="shared" si="32"/>
        <v>1455.404570722668</v>
      </c>
      <c r="H376" s="185">
        <f t="shared" si="33"/>
        <v>95.64846762735945</v>
      </c>
      <c r="I376" s="12"/>
      <c r="J376" s="12"/>
      <c r="K376" s="12"/>
      <c r="N376" s="19"/>
    </row>
    <row r="377" spans="1:14" s="13" customFormat="1" ht="15">
      <c r="A377" s="20">
        <v>3221</v>
      </c>
      <c r="B377" s="21" t="s">
        <v>15</v>
      </c>
      <c r="C377" s="460">
        <v>16.19</v>
      </c>
      <c r="D377" s="460"/>
      <c r="E377" s="460"/>
      <c r="F377" s="460">
        <v>6.85</v>
      </c>
      <c r="G377" s="221">
        <f t="shared" si="32"/>
        <v>42.31006794317479</v>
      </c>
      <c r="H377" s="225" t="e">
        <f t="shared" si="33"/>
        <v>#DIV/0!</v>
      </c>
      <c r="I377" s="12"/>
      <c r="J377" s="12"/>
      <c r="K377" s="12"/>
      <c r="N377" s="19"/>
    </row>
    <row r="378" spans="1:14" s="13" customFormat="1" ht="15">
      <c r="A378" s="20">
        <v>3225</v>
      </c>
      <c r="B378" s="21" t="s">
        <v>229</v>
      </c>
      <c r="C378" s="460"/>
      <c r="D378" s="460"/>
      <c r="E378" s="460"/>
      <c r="F378" s="460">
        <v>228.78</v>
      </c>
      <c r="G378" s="221" t="e">
        <f t="shared" si="32"/>
        <v>#DIV/0!</v>
      </c>
      <c r="H378" s="225" t="e">
        <f t="shared" si="33"/>
        <v>#DIV/0!</v>
      </c>
      <c r="I378" s="12"/>
      <c r="J378" s="12"/>
      <c r="K378" s="12"/>
      <c r="N378" s="19"/>
    </row>
    <row r="379" spans="1:14" s="42" customFormat="1" ht="15">
      <c r="A379" s="153">
        <v>323</v>
      </c>
      <c r="B379" s="154" t="s">
        <v>16</v>
      </c>
      <c r="C379" s="461">
        <f>C380+C381</f>
        <v>360.34</v>
      </c>
      <c r="D379" s="461">
        <v>133.87</v>
      </c>
      <c r="E379" s="461">
        <v>133.87</v>
      </c>
      <c r="F379" s="461">
        <f>F380+F381</f>
        <v>133.87</v>
      </c>
      <c r="G379" s="119">
        <f t="shared" si="32"/>
        <v>37.15102403285786</v>
      </c>
      <c r="H379" s="227">
        <f t="shared" si="33"/>
        <v>100</v>
      </c>
      <c r="I379" s="22"/>
      <c r="J379" s="22"/>
      <c r="K379" s="22"/>
      <c r="N379" s="3"/>
    </row>
    <row r="380" spans="1:14" s="42" customFormat="1" ht="15">
      <c r="A380" s="618">
        <v>323</v>
      </c>
      <c r="B380" s="619" t="s">
        <v>127</v>
      </c>
      <c r="C380" s="620">
        <v>360.34</v>
      </c>
      <c r="D380" s="620"/>
      <c r="E380" s="620"/>
      <c r="F380" s="620"/>
      <c r="G380" s="601">
        <f t="shared" si="32"/>
        <v>0</v>
      </c>
      <c r="H380" s="602" t="e">
        <f t="shared" si="33"/>
        <v>#DIV/0!</v>
      </c>
      <c r="I380" s="22"/>
      <c r="J380" s="22"/>
      <c r="K380" s="22"/>
      <c r="N380" s="3"/>
    </row>
    <row r="381" spans="1:14" s="42" customFormat="1" ht="15">
      <c r="A381" s="200">
        <v>3237</v>
      </c>
      <c r="B381" s="92" t="s">
        <v>128</v>
      </c>
      <c r="C381" s="460"/>
      <c r="D381" s="460"/>
      <c r="E381" s="460"/>
      <c r="F381" s="460">
        <v>133.87</v>
      </c>
      <c r="G381" s="86" t="e">
        <f t="shared" si="32"/>
        <v>#DIV/0!</v>
      </c>
      <c r="H381" s="228" t="e">
        <f t="shared" si="33"/>
        <v>#DIV/0!</v>
      </c>
      <c r="I381" s="22"/>
      <c r="J381" s="22"/>
      <c r="K381" s="22"/>
      <c r="N381" s="3"/>
    </row>
    <row r="382" spans="1:14" s="42" customFormat="1" ht="30">
      <c r="A382" s="151">
        <v>37</v>
      </c>
      <c r="B382" s="152" t="s">
        <v>164</v>
      </c>
      <c r="C382" s="589">
        <f>C383</f>
        <v>0</v>
      </c>
      <c r="D382" s="589">
        <v>456.75</v>
      </c>
      <c r="E382" s="589">
        <v>456.75</v>
      </c>
      <c r="F382" s="589">
        <f>F383</f>
        <v>456.75</v>
      </c>
      <c r="G382" s="590"/>
      <c r="H382" s="591"/>
      <c r="I382" s="22"/>
      <c r="J382" s="22"/>
      <c r="K382" s="22"/>
      <c r="N382" s="3"/>
    </row>
    <row r="383" spans="1:14" s="13" customFormat="1" ht="30">
      <c r="A383" s="153">
        <v>372</v>
      </c>
      <c r="B383" s="154" t="s">
        <v>165</v>
      </c>
      <c r="C383" s="592">
        <f>C384</f>
        <v>0</v>
      </c>
      <c r="D383" s="592">
        <v>456.75</v>
      </c>
      <c r="E383" s="370">
        <v>456.75</v>
      </c>
      <c r="F383" s="370">
        <f>F384</f>
        <v>456.75</v>
      </c>
      <c r="G383" s="593" t="e">
        <f t="shared" si="32"/>
        <v>#DIV/0!</v>
      </c>
      <c r="H383" s="594">
        <f t="shared" si="33"/>
        <v>100</v>
      </c>
      <c r="I383" s="12"/>
      <c r="J383" s="12"/>
      <c r="K383" s="12"/>
      <c r="N383" s="19"/>
    </row>
    <row r="384" spans="1:14" s="42" customFormat="1" ht="15">
      <c r="A384" s="219">
        <v>3722</v>
      </c>
      <c r="B384" s="159" t="s">
        <v>139</v>
      </c>
      <c r="C384" s="464"/>
      <c r="D384" s="454"/>
      <c r="E384" s="454"/>
      <c r="F384" s="410">
        <v>456.75</v>
      </c>
      <c r="G384" s="161" t="e">
        <f t="shared" si="32"/>
        <v>#DIV/0!</v>
      </c>
      <c r="H384" s="231" t="e">
        <f t="shared" si="33"/>
        <v>#DIV/0!</v>
      </c>
      <c r="I384" s="22"/>
      <c r="J384" s="22"/>
      <c r="K384" s="22"/>
      <c r="N384" s="3"/>
    </row>
    <row r="385" spans="1:14" s="13" customFormat="1" ht="15">
      <c r="A385" s="684" t="s">
        <v>6</v>
      </c>
      <c r="B385" s="685"/>
      <c r="C385" s="465">
        <f>C373</f>
        <v>482.71</v>
      </c>
      <c r="D385" s="465">
        <f>D373+D382</f>
        <v>888.52</v>
      </c>
      <c r="E385" s="465">
        <f>E373+E382</f>
        <v>888.52</v>
      </c>
      <c r="F385" s="465">
        <f>F373+F382</f>
        <v>877.8</v>
      </c>
      <c r="G385" s="139">
        <f t="shared" si="32"/>
        <v>181.84831472312567</v>
      </c>
      <c r="H385" s="140">
        <f t="shared" si="33"/>
        <v>98.79349930221042</v>
      </c>
      <c r="I385" s="12"/>
      <c r="J385" s="12"/>
      <c r="K385" s="12"/>
      <c r="N385" s="19"/>
    </row>
    <row r="386" spans="1:14" s="13" customFormat="1" ht="15">
      <c r="A386" s="11"/>
      <c r="B386" s="11"/>
      <c r="C386" s="12"/>
      <c r="D386" s="12"/>
      <c r="E386" s="12"/>
      <c r="F386" s="12"/>
      <c r="G386" s="12"/>
      <c r="H386" s="12"/>
      <c r="I386" s="12"/>
      <c r="J386" s="12"/>
      <c r="K386" s="12"/>
      <c r="N386" s="19"/>
    </row>
    <row r="387" spans="1:14" s="13" customFormat="1" ht="15">
      <c r="A387" s="11"/>
      <c r="B387" s="11"/>
      <c r="C387" s="12"/>
      <c r="D387" s="12"/>
      <c r="E387" s="12"/>
      <c r="F387" s="12"/>
      <c r="G387" s="12"/>
      <c r="H387" s="12"/>
      <c r="I387" s="12"/>
      <c r="J387" s="12"/>
      <c r="K387" s="12"/>
      <c r="N387" s="19"/>
    </row>
    <row r="388" spans="1:14" s="13" customFormat="1" ht="15">
      <c r="A388" s="204" t="s">
        <v>210</v>
      </c>
      <c r="B388" s="11"/>
      <c r="C388" s="12"/>
      <c r="D388" s="12"/>
      <c r="E388" s="12"/>
      <c r="F388" s="12"/>
      <c r="G388" s="12"/>
      <c r="H388" s="12"/>
      <c r="I388" s="12"/>
      <c r="J388" s="12"/>
      <c r="K388" s="12"/>
      <c r="N388" s="19"/>
    </row>
    <row r="389" spans="1:14" s="13" customFormat="1" ht="15">
      <c r="A389" s="11"/>
      <c r="B389" s="11"/>
      <c r="C389" s="12"/>
      <c r="D389" s="12"/>
      <c r="E389" s="12"/>
      <c r="F389" s="12"/>
      <c r="G389" s="12"/>
      <c r="H389" s="12"/>
      <c r="I389" s="12"/>
      <c r="J389" s="12"/>
      <c r="K389" s="12"/>
      <c r="N389" s="19"/>
    </row>
    <row r="390" spans="1:14" s="13" customFormat="1" ht="15" customHeight="1">
      <c r="A390" s="645" t="s">
        <v>71</v>
      </c>
      <c r="B390" s="647" t="s">
        <v>3</v>
      </c>
      <c r="C390" s="647" t="s">
        <v>271</v>
      </c>
      <c r="D390" s="641" t="s">
        <v>272</v>
      </c>
      <c r="E390" s="641" t="s">
        <v>273</v>
      </c>
      <c r="F390" s="641" t="s">
        <v>274</v>
      </c>
      <c r="G390" s="641" t="s">
        <v>68</v>
      </c>
      <c r="H390" s="641" t="s">
        <v>68</v>
      </c>
      <c r="I390" s="12"/>
      <c r="J390" s="12"/>
      <c r="K390" s="12"/>
      <c r="N390" s="19"/>
    </row>
    <row r="391" spans="1:14" s="13" customFormat="1" ht="36" customHeight="1">
      <c r="A391" s="646"/>
      <c r="B391" s="648"/>
      <c r="C391" s="648"/>
      <c r="D391" s="642"/>
      <c r="E391" s="642"/>
      <c r="F391" s="642"/>
      <c r="G391" s="642"/>
      <c r="H391" s="642"/>
      <c r="I391" s="12"/>
      <c r="J391" s="12"/>
      <c r="K391" s="12"/>
      <c r="N391" s="19"/>
    </row>
    <row r="392" spans="1:14" s="13" customFormat="1" ht="15">
      <c r="A392" s="644">
        <v>1</v>
      </c>
      <c r="B392" s="644"/>
      <c r="C392" s="83">
        <v>2</v>
      </c>
      <c r="D392" s="84">
        <v>3</v>
      </c>
      <c r="E392" s="84">
        <v>4</v>
      </c>
      <c r="F392" s="84">
        <v>5</v>
      </c>
      <c r="G392" s="84" t="s">
        <v>69</v>
      </c>
      <c r="H392" s="84" t="s">
        <v>70</v>
      </c>
      <c r="I392" s="12"/>
      <c r="J392" s="12"/>
      <c r="K392" s="12"/>
      <c r="N392" s="19"/>
    </row>
    <row r="393" spans="1:14" s="13" customFormat="1" ht="15">
      <c r="A393" s="226">
        <v>32</v>
      </c>
      <c r="B393" s="214" t="s">
        <v>11</v>
      </c>
      <c r="C393" s="458">
        <f aca="true" t="shared" si="34" ref="C393:F394">SUM(C394)</f>
        <v>602.92</v>
      </c>
      <c r="D393" s="458">
        <f t="shared" si="34"/>
        <v>300</v>
      </c>
      <c r="E393" s="458">
        <f t="shared" si="34"/>
        <v>300</v>
      </c>
      <c r="F393" s="458">
        <f t="shared" si="34"/>
        <v>117.04</v>
      </c>
      <c r="G393" s="215">
        <f>F393/C393*100</f>
        <v>19.41219398925231</v>
      </c>
      <c r="H393" s="216">
        <f>F393/E393*100</f>
        <v>39.013333333333335</v>
      </c>
      <c r="I393" s="12"/>
      <c r="J393" s="12"/>
      <c r="K393" s="12"/>
      <c r="N393" s="19"/>
    </row>
    <row r="394" spans="1:14" s="13" customFormat="1" ht="15">
      <c r="A394" s="153">
        <v>323</v>
      </c>
      <c r="B394" s="154" t="s">
        <v>16</v>
      </c>
      <c r="C394" s="461">
        <f t="shared" si="34"/>
        <v>602.92</v>
      </c>
      <c r="D394" s="461">
        <v>300</v>
      </c>
      <c r="E394" s="461">
        <v>300</v>
      </c>
      <c r="F394" s="461">
        <f t="shared" si="34"/>
        <v>117.04</v>
      </c>
      <c r="G394" s="119">
        <f>F394/C394*100</f>
        <v>19.41219398925231</v>
      </c>
      <c r="H394" s="227">
        <f>F394/E394*100</f>
        <v>39.013333333333335</v>
      </c>
      <c r="I394" s="12"/>
      <c r="J394" s="12"/>
      <c r="K394" s="12"/>
      <c r="N394" s="19"/>
    </row>
    <row r="395" spans="1:14" s="13" customFormat="1" ht="15">
      <c r="A395" s="200" t="s">
        <v>88</v>
      </c>
      <c r="B395" s="92" t="s">
        <v>89</v>
      </c>
      <c r="C395" s="462">
        <v>602.92</v>
      </c>
      <c r="D395" s="463"/>
      <c r="E395" s="463"/>
      <c r="F395" s="381">
        <v>117.04</v>
      </c>
      <c r="G395" s="86">
        <f>F395/C395*100</f>
        <v>19.41219398925231</v>
      </c>
      <c r="H395" s="228" t="e">
        <f>F395/E395*100</f>
        <v>#DIV/0!</v>
      </c>
      <c r="I395" s="12"/>
      <c r="J395" s="12"/>
      <c r="K395" s="12"/>
      <c r="N395" s="19"/>
    </row>
    <row r="396" spans="1:14" s="13" customFormat="1" ht="15">
      <c r="A396" s="219"/>
      <c r="B396" s="159"/>
      <c r="C396" s="464"/>
      <c r="D396" s="454"/>
      <c r="E396" s="454"/>
      <c r="F396" s="410"/>
      <c r="G396" s="178" t="e">
        <f>F396/C396*100</f>
        <v>#DIV/0!</v>
      </c>
      <c r="H396" s="179" t="e">
        <f>F396/E396*100</f>
        <v>#DIV/0!</v>
      </c>
      <c r="I396" s="12"/>
      <c r="J396" s="12"/>
      <c r="K396" s="12"/>
      <c r="N396" s="19"/>
    </row>
    <row r="397" spans="1:14" s="13" customFormat="1" ht="15">
      <c r="A397" s="684" t="s">
        <v>6</v>
      </c>
      <c r="B397" s="685"/>
      <c r="C397" s="465">
        <f>C394</f>
        <v>602.92</v>
      </c>
      <c r="D397" s="465">
        <f>D394</f>
        <v>300</v>
      </c>
      <c r="E397" s="465">
        <f>E394</f>
        <v>300</v>
      </c>
      <c r="F397" s="465">
        <f>F394</f>
        <v>117.04</v>
      </c>
      <c r="G397" s="139">
        <f>F397/C397*100</f>
        <v>19.41219398925231</v>
      </c>
      <c r="H397" s="140">
        <f>F397/E397*100</f>
        <v>39.013333333333335</v>
      </c>
      <c r="I397" s="12"/>
      <c r="J397" s="12"/>
      <c r="K397" s="12"/>
      <c r="N397" s="19"/>
    </row>
    <row r="398" spans="1:14" s="13" customFormat="1" ht="15">
      <c r="A398" s="11"/>
      <c r="B398" s="11"/>
      <c r="C398" s="12"/>
      <c r="D398" s="12"/>
      <c r="E398" s="12"/>
      <c r="F398" s="12"/>
      <c r="G398" s="12"/>
      <c r="H398" s="12"/>
      <c r="I398" s="12"/>
      <c r="J398" s="12"/>
      <c r="K398" s="12"/>
      <c r="N398" s="19"/>
    </row>
    <row r="399" spans="1:14" s="13" customFormat="1" ht="15">
      <c r="A399" s="204" t="s">
        <v>212</v>
      </c>
      <c r="B399" s="11"/>
      <c r="C399" s="12"/>
      <c r="D399" s="12"/>
      <c r="E399" s="12"/>
      <c r="F399" s="12"/>
      <c r="G399" s="12"/>
      <c r="H399" s="12"/>
      <c r="I399" s="12"/>
      <c r="J399" s="12"/>
      <c r="K399" s="12"/>
      <c r="N399" s="19"/>
    </row>
    <row r="400" spans="1:14" s="13" customFormat="1" ht="15">
      <c r="A400" s="11"/>
      <c r="B400" s="11"/>
      <c r="C400" s="12"/>
      <c r="D400" s="12"/>
      <c r="E400" s="12"/>
      <c r="F400" s="12"/>
      <c r="G400" s="12"/>
      <c r="H400" s="12"/>
      <c r="I400" s="12"/>
      <c r="J400" s="12"/>
      <c r="K400" s="12"/>
      <c r="N400" s="19"/>
    </row>
    <row r="401" spans="1:14" s="13" customFormat="1" ht="15" customHeight="1">
      <c r="A401" s="645" t="s">
        <v>71</v>
      </c>
      <c r="B401" s="647" t="s">
        <v>3</v>
      </c>
      <c r="C401" s="647" t="s">
        <v>271</v>
      </c>
      <c r="D401" s="641" t="s">
        <v>272</v>
      </c>
      <c r="E401" s="641" t="s">
        <v>273</v>
      </c>
      <c r="F401" s="641" t="s">
        <v>274</v>
      </c>
      <c r="G401" s="641" t="s">
        <v>68</v>
      </c>
      <c r="H401" s="641" t="s">
        <v>68</v>
      </c>
      <c r="I401" s="12"/>
      <c r="J401" s="12"/>
      <c r="K401" s="12"/>
      <c r="N401" s="19"/>
    </row>
    <row r="402" spans="1:14" s="13" customFormat="1" ht="35.25" customHeight="1">
      <c r="A402" s="646"/>
      <c r="B402" s="648"/>
      <c r="C402" s="648"/>
      <c r="D402" s="642"/>
      <c r="E402" s="642"/>
      <c r="F402" s="642"/>
      <c r="G402" s="642"/>
      <c r="H402" s="642"/>
      <c r="I402" s="12"/>
      <c r="J402" s="12"/>
      <c r="K402" s="12"/>
      <c r="N402" s="19"/>
    </row>
    <row r="403" spans="1:14" s="13" customFormat="1" ht="15">
      <c r="A403" s="644">
        <v>1</v>
      </c>
      <c r="B403" s="644"/>
      <c r="C403" s="83">
        <v>2</v>
      </c>
      <c r="D403" s="84">
        <v>3</v>
      </c>
      <c r="E403" s="84">
        <v>4</v>
      </c>
      <c r="F403" s="84">
        <v>5</v>
      </c>
      <c r="G403" s="84" t="s">
        <v>69</v>
      </c>
      <c r="H403" s="84" t="s">
        <v>70</v>
      </c>
      <c r="I403" s="12"/>
      <c r="J403" s="12"/>
      <c r="K403" s="12"/>
      <c r="N403" s="19"/>
    </row>
    <row r="404" spans="1:14" s="13" customFormat="1" ht="15">
      <c r="A404" s="226">
        <v>32</v>
      </c>
      <c r="B404" s="214" t="s">
        <v>11</v>
      </c>
      <c r="C404" s="458">
        <f aca="true" t="shared" si="35" ref="C404:F405">SUM(C405)</f>
        <v>0</v>
      </c>
      <c r="D404" s="458">
        <f t="shared" si="35"/>
        <v>0</v>
      </c>
      <c r="E404" s="458">
        <f t="shared" si="35"/>
        <v>0</v>
      </c>
      <c r="F404" s="458">
        <f t="shared" si="35"/>
        <v>0</v>
      </c>
      <c r="G404" s="215" t="e">
        <f>F404/C404*100</f>
        <v>#DIV/0!</v>
      </c>
      <c r="H404" s="216" t="e">
        <f>F404/E404*100</f>
        <v>#DIV/0!</v>
      </c>
      <c r="I404" s="12"/>
      <c r="J404" s="12"/>
      <c r="K404" s="12"/>
      <c r="N404" s="19"/>
    </row>
    <row r="405" spans="1:14" s="13" customFormat="1" ht="15">
      <c r="A405" s="153">
        <v>323</v>
      </c>
      <c r="B405" s="154" t="s">
        <v>16</v>
      </c>
      <c r="C405" s="461">
        <f t="shared" si="35"/>
        <v>0</v>
      </c>
      <c r="D405" s="461">
        <f t="shared" si="35"/>
        <v>0</v>
      </c>
      <c r="E405" s="461">
        <f t="shared" si="35"/>
        <v>0</v>
      </c>
      <c r="F405" s="461">
        <f t="shared" si="35"/>
        <v>0</v>
      </c>
      <c r="G405" s="119" t="e">
        <f>F405/C405*100</f>
        <v>#DIV/0!</v>
      </c>
      <c r="H405" s="227" t="e">
        <f>F405/E405*100</f>
        <v>#DIV/0!</v>
      </c>
      <c r="I405" s="12"/>
      <c r="J405" s="12"/>
      <c r="K405" s="12"/>
      <c r="N405" s="19"/>
    </row>
    <row r="406" spans="1:14" s="13" customFormat="1" ht="15">
      <c r="A406" s="200" t="s">
        <v>88</v>
      </c>
      <c r="B406" s="92" t="s">
        <v>89</v>
      </c>
      <c r="C406" s="462"/>
      <c r="D406" s="463"/>
      <c r="E406" s="463"/>
      <c r="F406" s="381"/>
      <c r="G406" s="86" t="e">
        <f>F406/C406*100</f>
        <v>#DIV/0!</v>
      </c>
      <c r="H406" s="228" t="e">
        <f>F406/E406*100</f>
        <v>#DIV/0!</v>
      </c>
      <c r="I406" s="12"/>
      <c r="J406" s="12"/>
      <c r="K406" s="12"/>
      <c r="N406" s="19"/>
    </row>
    <row r="407" spans="1:14" s="13" customFormat="1" ht="15">
      <c r="A407" s="219"/>
      <c r="B407" s="159"/>
      <c r="C407" s="464"/>
      <c r="D407" s="454"/>
      <c r="E407" s="454"/>
      <c r="F407" s="410"/>
      <c r="G407" s="178" t="e">
        <f>F407/C407*100</f>
        <v>#DIV/0!</v>
      </c>
      <c r="H407" s="179" t="e">
        <f>F407/E407*100</f>
        <v>#DIV/0!</v>
      </c>
      <c r="I407" s="12"/>
      <c r="J407" s="12"/>
      <c r="K407" s="12"/>
      <c r="N407" s="19"/>
    </row>
    <row r="408" spans="1:14" s="13" customFormat="1" ht="15">
      <c r="A408" s="684" t="s">
        <v>6</v>
      </c>
      <c r="B408" s="685"/>
      <c r="C408" s="465">
        <f>C405</f>
        <v>0</v>
      </c>
      <c r="D408" s="465">
        <f>D405</f>
        <v>0</v>
      </c>
      <c r="E408" s="465">
        <f>E405</f>
        <v>0</v>
      </c>
      <c r="F408" s="465">
        <f>F405</f>
        <v>0</v>
      </c>
      <c r="G408" s="139" t="e">
        <f>F408/C408*100</f>
        <v>#DIV/0!</v>
      </c>
      <c r="H408" s="140" t="e">
        <f>F408/E408*100</f>
        <v>#DIV/0!</v>
      </c>
      <c r="I408" s="12"/>
      <c r="J408" s="12"/>
      <c r="K408" s="12"/>
      <c r="N408" s="19"/>
    </row>
    <row r="409" spans="1:14" s="13" customFormat="1" ht="15">
      <c r="A409" s="11"/>
      <c r="B409" s="11"/>
      <c r="C409" s="12"/>
      <c r="D409" s="12"/>
      <c r="E409" s="12"/>
      <c r="F409" s="12"/>
      <c r="G409" s="12"/>
      <c r="H409" s="12"/>
      <c r="I409" s="12"/>
      <c r="J409" s="12"/>
      <c r="K409" s="12"/>
      <c r="N409" s="19"/>
    </row>
    <row r="410" spans="1:14" s="13" customFormat="1" ht="15">
      <c r="A410" s="11"/>
      <c r="B410" s="11"/>
      <c r="C410" s="12"/>
      <c r="D410" s="12"/>
      <c r="E410" s="12"/>
      <c r="F410" s="12"/>
      <c r="G410" s="12"/>
      <c r="H410" s="12"/>
      <c r="I410" s="12"/>
      <c r="J410" s="12"/>
      <c r="K410" s="12"/>
      <c r="N410" s="19"/>
    </row>
    <row r="411" spans="1:14" s="13" customFormat="1" ht="15">
      <c r="A411" s="11"/>
      <c r="B411" s="11"/>
      <c r="C411" s="12"/>
      <c r="D411" s="12"/>
      <c r="E411" s="12"/>
      <c r="F411" s="12"/>
      <c r="G411" s="12"/>
      <c r="H411" s="12"/>
      <c r="I411" s="12"/>
      <c r="J411" s="12"/>
      <c r="K411" s="12"/>
      <c r="N411" s="19"/>
    </row>
    <row r="412" spans="1:14" s="13" customFormat="1" ht="18.75">
      <c r="A412" s="45" t="s">
        <v>285</v>
      </c>
      <c r="B412" s="46"/>
      <c r="C412" s="46"/>
      <c r="D412" s="46"/>
      <c r="E412" s="12"/>
      <c r="F412" s="12"/>
      <c r="G412" s="12"/>
      <c r="H412" s="12"/>
      <c r="I412" s="12"/>
      <c r="J412" s="12"/>
      <c r="K412" s="12"/>
      <c r="N412" s="19"/>
    </row>
    <row r="413" spans="1:14" s="13" customFormat="1" ht="18.75">
      <c r="A413" s="681" t="s">
        <v>171</v>
      </c>
      <c r="B413" s="681"/>
      <c r="C413" s="681"/>
      <c r="D413" s="681"/>
      <c r="E413" s="12"/>
      <c r="F413" s="12"/>
      <c r="G413" s="12"/>
      <c r="H413" s="12"/>
      <c r="I413" s="12"/>
      <c r="J413" s="12"/>
      <c r="K413" s="12"/>
      <c r="N413" s="19"/>
    </row>
    <row r="414" spans="1:14" s="13" customFormat="1" ht="15">
      <c r="A414" s="11"/>
      <c r="B414" s="11"/>
      <c r="C414" s="12"/>
      <c r="D414" s="12"/>
      <c r="E414" s="12"/>
      <c r="F414" s="12"/>
      <c r="G414" s="12"/>
      <c r="H414" s="12"/>
      <c r="I414" s="12"/>
      <c r="J414" s="12"/>
      <c r="K414" s="12"/>
      <c r="N414" s="19"/>
    </row>
    <row r="415" spans="1:14" s="13" customFormat="1" ht="15">
      <c r="A415" s="143" t="s">
        <v>200</v>
      </c>
      <c r="B415" s="11"/>
      <c r="C415" s="12"/>
      <c r="D415" s="12"/>
      <c r="E415" s="12"/>
      <c r="F415" s="12"/>
      <c r="G415" s="12"/>
      <c r="H415" s="12"/>
      <c r="I415" s="12"/>
      <c r="J415" s="12"/>
      <c r="K415" s="12"/>
      <c r="N415" s="19"/>
    </row>
    <row r="416" spans="1:14" s="13" customFormat="1" ht="15" customHeight="1">
      <c r="A416" s="645" t="s">
        <v>71</v>
      </c>
      <c r="B416" s="647" t="s">
        <v>3</v>
      </c>
      <c r="C416" s="647" t="s">
        <v>271</v>
      </c>
      <c r="D416" s="641" t="s">
        <v>272</v>
      </c>
      <c r="E416" s="641" t="s">
        <v>273</v>
      </c>
      <c r="F416" s="641" t="s">
        <v>274</v>
      </c>
      <c r="G416" s="641" t="s">
        <v>68</v>
      </c>
      <c r="H416" s="641" t="s">
        <v>68</v>
      </c>
      <c r="I416" s="12"/>
      <c r="J416" s="12"/>
      <c r="K416" s="12"/>
      <c r="N416" s="19"/>
    </row>
    <row r="417" spans="1:14" s="13" customFormat="1" ht="30.75" customHeight="1">
      <c r="A417" s="646"/>
      <c r="B417" s="648"/>
      <c r="C417" s="648"/>
      <c r="D417" s="642"/>
      <c r="E417" s="642"/>
      <c r="F417" s="642"/>
      <c r="G417" s="642"/>
      <c r="H417" s="642"/>
      <c r="I417" s="12"/>
      <c r="J417" s="12"/>
      <c r="K417" s="12"/>
      <c r="N417" s="19"/>
    </row>
    <row r="418" spans="1:14" s="13" customFormat="1" ht="15">
      <c r="A418" s="644">
        <v>1</v>
      </c>
      <c r="B418" s="644"/>
      <c r="C418" s="83">
        <v>2</v>
      </c>
      <c r="D418" s="84">
        <v>3</v>
      </c>
      <c r="E418" s="84">
        <v>4</v>
      </c>
      <c r="F418" s="84">
        <v>5</v>
      </c>
      <c r="G418" s="84" t="s">
        <v>69</v>
      </c>
      <c r="H418" s="84" t="s">
        <v>70</v>
      </c>
      <c r="I418" s="12"/>
      <c r="J418" s="12"/>
      <c r="K418" s="12"/>
      <c r="N418" s="19"/>
    </row>
    <row r="419" spans="1:14" s="13" customFormat="1" ht="15">
      <c r="A419" s="226">
        <v>32</v>
      </c>
      <c r="B419" s="214" t="s">
        <v>11</v>
      </c>
      <c r="C419" s="458">
        <f aca="true" t="shared" si="36" ref="C419:F420">SUM(C420)</f>
        <v>0</v>
      </c>
      <c r="D419" s="458">
        <f t="shared" si="36"/>
        <v>0</v>
      </c>
      <c r="E419" s="458">
        <f t="shared" si="36"/>
        <v>0</v>
      </c>
      <c r="F419" s="458">
        <f t="shared" si="36"/>
        <v>0</v>
      </c>
      <c r="G419" s="215" t="e">
        <f>F419/C419*100</f>
        <v>#DIV/0!</v>
      </c>
      <c r="H419" s="216" t="e">
        <f>F419/E419*100</f>
        <v>#DIV/0!</v>
      </c>
      <c r="I419" s="12"/>
      <c r="J419" s="12"/>
      <c r="K419" s="12"/>
      <c r="N419" s="19"/>
    </row>
    <row r="420" spans="1:14" s="13" customFormat="1" ht="15">
      <c r="A420" s="153">
        <v>323</v>
      </c>
      <c r="B420" s="154" t="s">
        <v>16</v>
      </c>
      <c r="C420" s="461">
        <f t="shared" si="36"/>
        <v>0</v>
      </c>
      <c r="D420" s="461">
        <f t="shared" si="36"/>
        <v>0</v>
      </c>
      <c r="E420" s="461">
        <f t="shared" si="36"/>
        <v>0</v>
      </c>
      <c r="F420" s="461">
        <f t="shared" si="36"/>
        <v>0</v>
      </c>
      <c r="G420" s="119" t="e">
        <f>F420/C420*100</f>
        <v>#DIV/0!</v>
      </c>
      <c r="H420" s="227" t="e">
        <f>F420/E420*100</f>
        <v>#DIV/0!</v>
      </c>
      <c r="I420" s="12"/>
      <c r="J420" s="12"/>
      <c r="K420" s="12"/>
      <c r="N420" s="19"/>
    </row>
    <row r="421" spans="1:14" s="13" customFormat="1" ht="15">
      <c r="A421" s="200" t="s">
        <v>88</v>
      </c>
      <c r="B421" s="92" t="s">
        <v>89</v>
      </c>
      <c r="C421" s="462">
        <v>0</v>
      </c>
      <c r="D421" s="463"/>
      <c r="E421" s="463"/>
      <c r="F421" s="381">
        <v>0</v>
      </c>
      <c r="G421" s="86" t="e">
        <f>F421/C421*100</f>
        <v>#DIV/0!</v>
      </c>
      <c r="H421" s="228" t="e">
        <f>F421/E421*100</f>
        <v>#DIV/0!</v>
      </c>
      <c r="I421" s="12"/>
      <c r="J421" s="12"/>
      <c r="K421" s="12"/>
      <c r="N421" s="19"/>
    </row>
    <row r="422" spans="1:14" s="13" customFormat="1" ht="15">
      <c r="A422" s="219"/>
      <c r="B422" s="159"/>
      <c r="C422" s="464"/>
      <c r="D422" s="454"/>
      <c r="E422" s="454"/>
      <c r="F422" s="410"/>
      <c r="G422" s="178" t="e">
        <f>F422/C422*100</f>
        <v>#DIV/0!</v>
      </c>
      <c r="H422" s="179" t="e">
        <f>F422/E422*100</f>
        <v>#DIV/0!</v>
      </c>
      <c r="I422" s="12"/>
      <c r="J422" s="12"/>
      <c r="K422" s="12"/>
      <c r="N422" s="19"/>
    </row>
    <row r="423" spans="1:14" s="13" customFormat="1" ht="15">
      <c r="A423" s="684" t="s">
        <v>6</v>
      </c>
      <c r="B423" s="685"/>
      <c r="C423" s="465">
        <f>C420</f>
        <v>0</v>
      </c>
      <c r="D423" s="465">
        <f>D420</f>
        <v>0</v>
      </c>
      <c r="E423" s="465">
        <f>E420</f>
        <v>0</v>
      </c>
      <c r="F423" s="465">
        <f>F420</f>
        <v>0</v>
      </c>
      <c r="G423" s="139" t="e">
        <f>F423/C423*100</f>
        <v>#DIV/0!</v>
      </c>
      <c r="H423" s="140" t="e">
        <f>F423/E423*100</f>
        <v>#DIV/0!</v>
      </c>
      <c r="I423" s="12"/>
      <c r="J423" s="12"/>
      <c r="K423" s="12"/>
      <c r="N423" s="19"/>
    </row>
    <row r="424" spans="1:14" s="13" customFormat="1" ht="15">
      <c r="A424" s="11"/>
      <c r="B424" s="11"/>
      <c r="C424" s="12"/>
      <c r="D424" s="12"/>
      <c r="E424" s="12"/>
      <c r="F424" s="12"/>
      <c r="G424" s="12"/>
      <c r="H424" s="12"/>
      <c r="I424" s="12"/>
      <c r="J424" s="12"/>
      <c r="K424" s="12"/>
      <c r="N424" s="19"/>
    </row>
    <row r="425" spans="1:14" s="13" customFormat="1" ht="15">
      <c r="A425" s="143" t="s">
        <v>267</v>
      </c>
      <c r="B425" s="11"/>
      <c r="C425" s="12"/>
      <c r="D425" s="12"/>
      <c r="E425" s="12"/>
      <c r="F425" s="12"/>
      <c r="G425" s="12"/>
      <c r="H425" s="12"/>
      <c r="I425" s="12"/>
      <c r="J425" s="12"/>
      <c r="K425" s="12"/>
      <c r="N425" s="19"/>
    </row>
    <row r="426" spans="1:14" s="13" customFormat="1" ht="15" customHeight="1">
      <c r="A426" s="645" t="s">
        <v>71</v>
      </c>
      <c r="B426" s="647" t="s">
        <v>3</v>
      </c>
      <c r="C426" s="647" t="s">
        <v>271</v>
      </c>
      <c r="D426" s="641" t="s">
        <v>272</v>
      </c>
      <c r="E426" s="641" t="s">
        <v>273</v>
      </c>
      <c r="F426" s="641" t="s">
        <v>274</v>
      </c>
      <c r="G426" s="641" t="s">
        <v>68</v>
      </c>
      <c r="H426" s="641" t="s">
        <v>68</v>
      </c>
      <c r="I426" s="12"/>
      <c r="J426" s="12"/>
      <c r="K426" s="12"/>
      <c r="N426" s="19"/>
    </row>
    <row r="427" spans="1:14" s="13" customFormat="1" ht="25.5" customHeight="1">
      <c r="A427" s="646"/>
      <c r="B427" s="648"/>
      <c r="C427" s="648"/>
      <c r="D427" s="642"/>
      <c r="E427" s="642"/>
      <c r="F427" s="642"/>
      <c r="G427" s="642"/>
      <c r="H427" s="642"/>
      <c r="I427" s="12"/>
      <c r="J427" s="12"/>
      <c r="K427" s="12"/>
      <c r="N427" s="19"/>
    </row>
    <row r="428" spans="1:14" s="13" customFormat="1" ht="15">
      <c r="A428" s="644">
        <v>1</v>
      </c>
      <c r="B428" s="644"/>
      <c r="C428" s="83">
        <v>2</v>
      </c>
      <c r="D428" s="84">
        <v>3</v>
      </c>
      <c r="E428" s="84">
        <v>4</v>
      </c>
      <c r="F428" s="84">
        <v>5</v>
      </c>
      <c r="G428" s="84" t="s">
        <v>69</v>
      </c>
      <c r="H428" s="84" t="s">
        <v>70</v>
      </c>
      <c r="I428" s="12"/>
      <c r="J428" s="12"/>
      <c r="K428" s="12"/>
      <c r="N428" s="19"/>
    </row>
    <row r="429" spans="1:14" s="13" customFormat="1" ht="15">
      <c r="A429" s="226">
        <v>32</v>
      </c>
      <c r="B429" s="214" t="s">
        <v>11</v>
      </c>
      <c r="C429" s="458">
        <f aca="true" t="shared" si="37" ref="C429:F430">SUM(C430)</f>
        <v>0</v>
      </c>
      <c r="D429" s="458">
        <f t="shared" si="37"/>
        <v>0</v>
      </c>
      <c r="E429" s="458">
        <f t="shared" si="37"/>
        <v>0</v>
      </c>
      <c r="F429" s="458">
        <f t="shared" si="37"/>
        <v>0</v>
      </c>
      <c r="G429" s="215" t="e">
        <f>F429/C429*100</f>
        <v>#DIV/0!</v>
      </c>
      <c r="H429" s="216" t="e">
        <f>F429/E429*100</f>
        <v>#DIV/0!</v>
      </c>
      <c r="I429" s="12"/>
      <c r="J429" s="12"/>
      <c r="K429" s="12"/>
      <c r="N429" s="19"/>
    </row>
    <row r="430" spans="1:14" s="13" customFormat="1" ht="15">
      <c r="A430" s="153">
        <v>323</v>
      </c>
      <c r="B430" s="154" t="s">
        <v>16</v>
      </c>
      <c r="C430" s="461">
        <f t="shared" si="37"/>
        <v>0</v>
      </c>
      <c r="D430" s="461">
        <f t="shared" si="37"/>
        <v>0</v>
      </c>
      <c r="E430" s="461">
        <f t="shared" si="37"/>
        <v>0</v>
      </c>
      <c r="F430" s="461">
        <f t="shared" si="37"/>
        <v>0</v>
      </c>
      <c r="G430" s="119" t="e">
        <f>F430/C430*100</f>
        <v>#DIV/0!</v>
      </c>
      <c r="H430" s="227" t="e">
        <f>F430/E430*100</f>
        <v>#DIV/0!</v>
      </c>
      <c r="I430" s="12"/>
      <c r="J430" s="12"/>
      <c r="K430" s="12"/>
      <c r="N430" s="19"/>
    </row>
    <row r="431" spans="1:14" s="13" customFormat="1" ht="15">
      <c r="A431" s="200" t="s">
        <v>88</v>
      </c>
      <c r="B431" s="92" t="s">
        <v>89</v>
      </c>
      <c r="C431" s="462">
        <v>0</v>
      </c>
      <c r="D431" s="463"/>
      <c r="E431" s="463"/>
      <c r="F431" s="381"/>
      <c r="G431" s="86" t="e">
        <f>F431/C431*100</f>
        <v>#DIV/0!</v>
      </c>
      <c r="H431" s="228" t="e">
        <f>F431/E431*100</f>
        <v>#DIV/0!</v>
      </c>
      <c r="I431" s="12"/>
      <c r="J431" s="12"/>
      <c r="K431" s="12"/>
      <c r="N431" s="19"/>
    </row>
    <row r="432" spans="1:14" s="13" customFormat="1" ht="15">
      <c r="A432" s="219"/>
      <c r="B432" s="159"/>
      <c r="C432" s="464"/>
      <c r="D432" s="454"/>
      <c r="E432" s="454"/>
      <c r="F432" s="410"/>
      <c r="G432" s="178" t="e">
        <f>F432/C432*100</f>
        <v>#DIV/0!</v>
      </c>
      <c r="H432" s="179" t="e">
        <f>F432/E432*100</f>
        <v>#DIV/0!</v>
      </c>
      <c r="I432" s="12"/>
      <c r="J432" s="12"/>
      <c r="K432" s="12"/>
      <c r="N432" s="19"/>
    </row>
    <row r="433" spans="1:14" s="13" customFormat="1" ht="15">
      <c r="A433" s="684" t="s">
        <v>6</v>
      </c>
      <c r="B433" s="685"/>
      <c r="C433" s="465">
        <f>C430</f>
        <v>0</v>
      </c>
      <c r="D433" s="465">
        <f>D430</f>
        <v>0</v>
      </c>
      <c r="E433" s="465">
        <f>E430</f>
        <v>0</v>
      </c>
      <c r="F433" s="465">
        <f>F430</f>
        <v>0</v>
      </c>
      <c r="G433" s="139" t="e">
        <f>F433/C433*100</f>
        <v>#DIV/0!</v>
      </c>
      <c r="H433" s="140" t="e">
        <f>F433/E433*100</f>
        <v>#DIV/0!</v>
      </c>
      <c r="I433" s="12"/>
      <c r="J433" s="12"/>
      <c r="K433" s="12"/>
      <c r="N433" s="19"/>
    </row>
    <row r="434" spans="1:14" s="13" customFormat="1" ht="15">
      <c r="A434" s="11"/>
      <c r="B434" s="11"/>
      <c r="C434" s="12"/>
      <c r="D434" s="12"/>
      <c r="E434" s="12"/>
      <c r="F434" s="12"/>
      <c r="G434" s="12"/>
      <c r="H434" s="12"/>
      <c r="I434" s="12"/>
      <c r="J434" s="12"/>
      <c r="K434" s="12"/>
      <c r="N434" s="19"/>
    </row>
    <row r="435" spans="1:14" s="13" customFormat="1" ht="15">
      <c r="A435" s="11"/>
      <c r="B435" s="11"/>
      <c r="C435" s="12"/>
      <c r="D435" s="12"/>
      <c r="E435" s="12"/>
      <c r="F435" s="12"/>
      <c r="G435" s="12"/>
      <c r="H435" s="12"/>
      <c r="I435" s="12"/>
      <c r="J435" s="12"/>
      <c r="K435" s="12"/>
      <c r="N435" s="19"/>
    </row>
    <row r="436" spans="1:14" s="13" customFormat="1" ht="15">
      <c r="A436" s="11"/>
      <c r="B436" s="11"/>
      <c r="C436" s="12"/>
      <c r="D436" s="12"/>
      <c r="E436" s="12"/>
      <c r="F436" s="12"/>
      <c r="G436" s="12"/>
      <c r="H436" s="12"/>
      <c r="I436" s="12"/>
      <c r="J436" s="12"/>
      <c r="K436" s="12"/>
      <c r="N436" s="19"/>
    </row>
    <row r="437" spans="1:11" s="34" customFormat="1" ht="45" customHeight="1">
      <c r="A437" s="686" t="s">
        <v>230</v>
      </c>
      <c r="B437" s="686"/>
      <c r="C437" s="686"/>
      <c r="D437" s="72"/>
      <c r="E437" s="12"/>
      <c r="F437" s="12"/>
      <c r="G437" s="12"/>
      <c r="H437" s="12"/>
      <c r="I437" s="12"/>
      <c r="J437" s="12"/>
      <c r="K437" s="12"/>
    </row>
    <row r="438" spans="1:11" s="34" customFormat="1" ht="26.25" customHeight="1">
      <c r="A438" s="681" t="s">
        <v>171</v>
      </c>
      <c r="B438" s="681"/>
      <c r="C438" s="681"/>
      <c r="D438" s="681"/>
      <c r="E438" s="12"/>
      <c r="F438" s="12"/>
      <c r="G438" s="12"/>
      <c r="H438" s="12"/>
      <c r="I438" s="12"/>
      <c r="J438" s="12"/>
      <c r="K438" s="12"/>
    </row>
    <row r="439" spans="1:15" ht="19.5" customHeight="1">
      <c r="A439" s="143" t="s">
        <v>267</v>
      </c>
      <c r="B439" s="146"/>
      <c r="C439" s="38"/>
      <c r="D439" s="38"/>
      <c r="E439" s="38"/>
      <c r="F439" s="38"/>
      <c r="G439" s="38"/>
      <c r="H439" s="38"/>
      <c r="I439" s="40"/>
      <c r="J439" s="40"/>
      <c r="K439" s="40"/>
      <c r="L439" s="40"/>
      <c r="M439" s="40"/>
      <c r="N439" s="34"/>
      <c r="O439" s="34"/>
    </row>
    <row r="440" spans="1:15" ht="19.5" customHeight="1">
      <c r="A440" s="645" t="s">
        <v>71</v>
      </c>
      <c r="B440" s="647" t="s">
        <v>3</v>
      </c>
      <c r="C440" s="647" t="s">
        <v>271</v>
      </c>
      <c r="D440" s="641" t="s">
        <v>272</v>
      </c>
      <c r="E440" s="641" t="s">
        <v>273</v>
      </c>
      <c r="F440" s="641" t="s">
        <v>274</v>
      </c>
      <c r="G440" s="641" t="s">
        <v>68</v>
      </c>
      <c r="H440" s="641" t="s">
        <v>68</v>
      </c>
      <c r="I440" s="40"/>
      <c r="J440" s="40"/>
      <c r="K440" s="40"/>
      <c r="L440" s="40"/>
      <c r="M440" s="40"/>
      <c r="N440" s="34"/>
      <c r="O440" s="34"/>
    </row>
    <row r="441" spans="1:15" ht="27.75" customHeight="1">
      <c r="A441" s="646"/>
      <c r="B441" s="648"/>
      <c r="C441" s="648"/>
      <c r="D441" s="642"/>
      <c r="E441" s="642"/>
      <c r="F441" s="642"/>
      <c r="G441" s="642"/>
      <c r="H441" s="642"/>
      <c r="I441" s="40"/>
      <c r="J441" s="40"/>
      <c r="K441" s="40"/>
      <c r="L441" s="40"/>
      <c r="M441" s="40"/>
      <c r="N441" s="34"/>
      <c r="O441" s="34"/>
    </row>
    <row r="442" spans="1:15" ht="15">
      <c r="A442" s="644">
        <v>1</v>
      </c>
      <c r="B442" s="644"/>
      <c r="C442" s="83">
        <v>2</v>
      </c>
      <c r="D442" s="84">
        <v>3</v>
      </c>
      <c r="E442" s="84">
        <v>4</v>
      </c>
      <c r="F442" s="84">
        <v>5</v>
      </c>
      <c r="G442" s="84" t="s">
        <v>69</v>
      </c>
      <c r="H442" s="84" t="s">
        <v>70</v>
      </c>
      <c r="I442" s="40"/>
      <c r="J442" s="40"/>
      <c r="K442" s="40"/>
      <c r="L442" s="40"/>
      <c r="M442" s="40"/>
      <c r="N442" s="34"/>
      <c r="O442" s="34"/>
    </row>
    <row r="443" spans="1:15" ht="33" customHeight="1">
      <c r="A443" s="226">
        <v>42</v>
      </c>
      <c r="B443" s="214" t="s">
        <v>22</v>
      </c>
      <c r="C443" s="446">
        <f>SUM(C444)</f>
        <v>0</v>
      </c>
      <c r="D443" s="446">
        <f aca="true" t="shared" si="38" ref="D443:F444">SUM(D444)</f>
        <v>0</v>
      </c>
      <c r="E443" s="446">
        <f t="shared" si="38"/>
        <v>0</v>
      </c>
      <c r="F443" s="446">
        <f t="shared" si="38"/>
        <v>0</v>
      </c>
      <c r="G443" s="215" t="e">
        <f>F443/C443*100</f>
        <v>#DIV/0!</v>
      </c>
      <c r="H443" s="216" t="e">
        <f>F443/E443*100</f>
        <v>#DIV/0!</v>
      </c>
      <c r="I443" s="40"/>
      <c r="J443" s="40"/>
      <c r="K443" s="40"/>
      <c r="L443" s="40"/>
      <c r="M443" s="40"/>
      <c r="N443" s="34"/>
      <c r="O443" s="34"/>
    </row>
    <row r="444" spans="1:15" s="19" customFormat="1" ht="15">
      <c r="A444" s="142">
        <v>422</v>
      </c>
      <c r="B444" s="116" t="s">
        <v>21</v>
      </c>
      <c r="C444" s="447">
        <f>SUM(C445)</f>
        <v>0</v>
      </c>
      <c r="D444" s="447">
        <f t="shared" si="38"/>
        <v>0</v>
      </c>
      <c r="E444" s="447">
        <f t="shared" si="38"/>
        <v>0</v>
      </c>
      <c r="F444" s="447">
        <f t="shared" si="38"/>
        <v>0</v>
      </c>
      <c r="G444" s="114" t="e">
        <f>F444/C444*100</f>
        <v>#DIV/0!</v>
      </c>
      <c r="H444" s="185" t="e">
        <f>F444/E444*100</f>
        <v>#DIV/0!</v>
      </c>
      <c r="I444" s="679"/>
      <c r="J444" s="679"/>
      <c r="K444" s="679"/>
      <c r="L444" s="671"/>
      <c r="M444" s="671"/>
      <c r="N444" s="34"/>
      <c r="O444" s="34"/>
    </row>
    <row r="445" spans="1:15" ht="15">
      <c r="A445" s="229">
        <v>4223</v>
      </c>
      <c r="B445" s="230" t="s">
        <v>181</v>
      </c>
      <c r="C445" s="466"/>
      <c r="D445" s="410"/>
      <c r="E445" s="410">
        <v>0</v>
      </c>
      <c r="F445" s="410">
        <v>0</v>
      </c>
      <c r="G445" s="178" t="e">
        <f>F445/C445*100</f>
        <v>#DIV/0!</v>
      </c>
      <c r="H445" s="179" t="e">
        <f>F445/E445*100</f>
        <v>#DIV/0!</v>
      </c>
      <c r="I445" s="679"/>
      <c r="J445" s="679"/>
      <c r="K445" s="679"/>
      <c r="L445" s="671"/>
      <c r="M445" s="671"/>
      <c r="N445" s="34"/>
      <c r="O445" s="34"/>
    </row>
    <row r="446" spans="1:15" ht="19.5" customHeight="1">
      <c r="A446" s="696" t="s">
        <v>6</v>
      </c>
      <c r="B446" s="696"/>
      <c r="C446" s="467">
        <f>C443</f>
        <v>0</v>
      </c>
      <c r="D446" s="467">
        <f>D443</f>
        <v>0</v>
      </c>
      <c r="E446" s="467">
        <f>E443</f>
        <v>0</v>
      </c>
      <c r="F446" s="467">
        <f>F443</f>
        <v>0</v>
      </c>
      <c r="G446" s="139" t="e">
        <f>F446/C446*100</f>
        <v>#DIV/0!</v>
      </c>
      <c r="H446" s="140" t="e">
        <f>F446/E446*100</f>
        <v>#DIV/0!</v>
      </c>
      <c r="I446" s="679"/>
      <c r="J446" s="679"/>
      <c r="K446" s="679"/>
      <c r="L446" s="671"/>
      <c r="M446" s="671"/>
      <c r="N446" s="34"/>
      <c r="O446" s="34"/>
    </row>
    <row r="447" spans="1:15" ht="15">
      <c r="A447" s="36"/>
      <c r="B447" s="36"/>
      <c r="C447" s="36"/>
      <c r="D447" s="35"/>
      <c r="E447" s="35"/>
      <c r="F447" s="35"/>
      <c r="G447" s="35"/>
      <c r="H447" s="40"/>
      <c r="I447" s="17"/>
      <c r="J447" s="17"/>
      <c r="K447" s="17"/>
      <c r="L447" s="17"/>
      <c r="M447" s="17"/>
      <c r="N447" s="34"/>
      <c r="O447" s="34"/>
    </row>
    <row r="448" spans="1:15" ht="15">
      <c r="A448" s="145" t="s">
        <v>192</v>
      </c>
      <c r="B448" s="147"/>
      <c r="C448" s="36"/>
      <c r="D448" s="35"/>
      <c r="E448" s="35"/>
      <c r="F448" s="35"/>
      <c r="G448" s="35"/>
      <c r="H448" s="40"/>
      <c r="I448" s="17"/>
      <c r="J448" s="17"/>
      <c r="K448" s="17"/>
      <c r="L448" s="17"/>
      <c r="M448" s="17"/>
      <c r="N448" s="34"/>
      <c r="O448" s="34"/>
    </row>
    <row r="449" spans="1:15" ht="15" customHeight="1">
      <c r="A449" s="645" t="s">
        <v>71</v>
      </c>
      <c r="B449" s="647" t="s">
        <v>3</v>
      </c>
      <c r="C449" s="647" t="s">
        <v>271</v>
      </c>
      <c r="D449" s="641" t="s">
        <v>272</v>
      </c>
      <c r="E449" s="641" t="s">
        <v>273</v>
      </c>
      <c r="F449" s="641" t="s">
        <v>274</v>
      </c>
      <c r="G449" s="641" t="s">
        <v>68</v>
      </c>
      <c r="H449" s="641" t="s">
        <v>68</v>
      </c>
      <c r="I449" s="17"/>
      <c r="J449" s="17"/>
      <c r="K449" s="17"/>
      <c r="L449" s="17"/>
      <c r="M449" s="17"/>
      <c r="N449" s="34"/>
      <c r="O449" s="34"/>
    </row>
    <row r="450" spans="1:15" ht="24.75" customHeight="1">
      <c r="A450" s="646"/>
      <c r="B450" s="648"/>
      <c r="C450" s="648"/>
      <c r="D450" s="642"/>
      <c r="E450" s="642"/>
      <c r="F450" s="642"/>
      <c r="G450" s="642"/>
      <c r="H450" s="642"/>
      <c r="I450" s="17"/>
      <c r="J450" s="17"/>
      <c r="K450" s="17"/>
      <c r="L450" s="17"/>
      <c r="M450" s="17"/>
      <c r="N450" s="34"/>
      <c r="O450" s="34"/>
    </row>
    <row r="451" spans="1:15" ht="15">
      <c r="A451" s="644">
        <v>1</v>
      </c>
      <c r="B451" s="644"/>
      <c r="C451" s="83">
        <v>2</v>
      </c>
      <c r="D451" s="84">
        <v>3</v>
      </c>
      <c r="E451" s="84">
        <v>4</v>
      </c>
      <c r="F451" s="84">
        <v>5</v>
      </c>
      <c r="G451" s="84" t="s">
        <v>69</v>
      </c>
      <c r="H451" s="84" t="s">
        <v>70</v>
      </c>
      <c r="I451" s="17"/>
      <c r="J451" s="17"/>
      <c r="K451" s="17"/>
      <c r="L451" s="17"/>
      <c r="M451" s="17"/>
      <c r="N451" s="34"/>
      <c r="O451" s="34"/>
    </row>
    <row r="452" spans="1:15" ht="30">
      <c r="A452" s="226">
        <v>42</v>
      </c>
      <c r="B452" s="214" t="s">
        <v>22</v>
      </c>
      <c r="C452" s="468">
        <f>SUM(C453)</f>
        <v>1808.35</v>
      </c>
      <c r="D452" s="468">
        <f>SUM(D453)</f>
        <v>3817.89</v>
      </c>
      <c r="E452" s="468">
        <f>SUM(E453)</f>
        <v>3817.89</v>
      </c>
      <c r="F452" s="468">
        <f>SUM(F453)</f>
        <v>850</v>
      </c>
      <c r="G452" s="215">
        <f aca="true" t="shared" si="39" ref="G452:G458">F452/C452*100</f>
        <v>47.00417507672741</v>
      </c>
      <c r="H452" s="216">
        <f aca="true" t="shared" si="40" ref="H452:H458">F452/E452*100</f>
        <v>22.26360633753199</v>
      </c>
      <c r="I452" s="17"/>
      <c r="J452" s="17"/>
      <c r="K452" s="17"/>
      <c r="L452" s="17"/>
      <c r="M452" s="17"/>
      <c r="N452" s="34"/>
      <c r="O452" s="34"/>
    </row>
    <row r="453" spans="1:15" ht="15">
      <c r="A453" s="142">
        <v>422</v>
      </c>
      <c r="B453" s="116" t="s">
        <v>21</v>
      </c>
      <c r="C453" s="429">
        <f>SUM(C454:C457)</f>
        <v>1808.35</v>
      </c>
      <c r="D453" s="429">
        <v>3817.89</v>
      </c>
      <c r="E453" s="429">
        <v>3817.89</v>
      </c>
      <c r="F453" s="429">
        <f>SUM(F454:F457)</f>
        <v>850</v>
      </c>
      <c r="G453" s="114">
        <f t="shared" si="39"/>
        <v>47.00417507672741</v>
      </c>
      <c r="H453" s="185">
        <f t="shared" si="40"/>
        <v>22.26360633753199</v>
      </c>
      <c r="I453" s="17"/>
      <c r="J453" s="17"/>
      <c r="K453" s="17"/>
      <c r="L453" s="17"/>
      <c r="M453" s="17"/>
      <c r="N453" s="34"/>
      <c r="O453" s="34"/>
    </row>
    <row r="454" spans="1:15" ht="15">
      <c r="A454" s="233">
        <v>4221</v>
      </c>
      <c r="B454" s="232" t="s">
        <v>104</v>
      </c>
      <c r="C454" s="469"/>
      <c r="D454" s="470"/>
      <c r="E454" s="470"/>
      <c r="F454" s="470">
        <v>850</v>
      </c>
      <c r="G454" s="33" t="e">
        <f t="shared" si="39"/>
        <v>#DIV/0!</v>
      </c>
      <c r="H454" s="165" t="e">
        <f t="shared" si="40"/>
        <v>#DIV/0!</v>
      </c>
      <c r="I454" s="17"/>
      <c r="J454" s="17"/>
      <c r="K454" s="17"/>
      <c r="L454" s="17"/>
      <c r="M454" s="17"/>
      <c r="N454" s="34"/>
      <c r="O454" s="34"/>
    </row>
    <row r="455" spans="1:15" ht="15">
      <c r="A455" s="271">
        <v>4222</v>
      </c>
      <c r="B455" s="272" t="s">
        <v>106</v>
      </c>
      <c r="C455" s="471"/>
      <c r="D455" s="470"/>
      <c r="E455" s="472"/>
      <c r="F455" s="472"/>
      <c r="G455" s="33" t="e">
        <f t="shared" si="39"/>
        <v>#DIV/0!</v>
      </c>
      <c r="H455" s="165" t="e">
        <f t="shared" si="40"/>
        <v>#DIV/0!</v>
      </c>
      <c r="I455" s="17"/>
      <c r="J455" s="17"/>
      <c r="K455" s="17"/>
      <c r="L455" s="17"/>
      <c r="M455" s="17"/>
      <c r="N455" s="34"/>
      <c r="O455" s="34"/>
    </row>
    <row r="456" spans="1:15" ht="15">
      <c r="A456" s="271">
        <v>4223</v>
      </c>
      <c r="B456" s="272" t="s">
        <v>181</v>
      </c>
      <c r="C456" s="471">
        <v>1808.35</v>
      </c>
      <c r="D456" s="470"/>
      <c r="E456" s="472"/>
      <c r="F456" s="472"/>
      <c r="G456" s="33">
        <f t="shared" si="39"/>
        <v>0</v>
      </c>
      <c r="H456" s="165" t="e">
        <f t="shared" si="40"/>
        <v>#DIV/0!</v>
      </c>
      <c r="I456" s="17"/>
      <c r="J456" s="17"/>
      <c r="K456" s="17"/>
      <c r="L456" s="17"/>
      <c r="M456" s="17"/>
      <c r="N456" s="34"/>
      <c r="O456" s="34"/>
    </row>
    <row r="457" spans="1:15" ht="15">
      <c r="A457" s="229">
        <v>4227</v>
      </c>
      <c r="B457" s="230" t="s">
        <v>180</v>
      </c>
      <c r="C457" s="473"/>
      <c r="D457" s="470"/>
      <c r="E457" s="454"/>
      <c r="F457" s="454"/>
      <c r="G457" s="183" t="e">
        <f t="shared" si="39"/>
        <v>#DIV/0!</v>
      </c>
      <c r="H457" s="181" t="e">
        <f t="shared" si="40"/>
        <v>#DIV/0!</v>
      </c>
      <c r="I457" s="17"/>
      <c r="J457" s="17"/>
      <c r="K457" s="17"/>
      <c r="L457" s="17"/>
      <c r="M457" s="17"/>
      <c r="N457" s="34"/>
      <c r="O457" s="34"/>
    </row>
    <row r="458" spans="1:15" ht="15">
      <c r="A458" s="696" t="s">
        <v>6</v>
      </c>
      <c r="B458" s="696"/>
      <c r="C458" s="474">
        <f>C452</f>
        <v>1808.35</v>
      </c>
      <c r="D458" s="474">
        <f>D452</f>
        <v>3817.89</v>
      </c>
      <c r="E458" s="474">
        <f>E452</f>
        <v>3817.89</v>
      </c>
      <c r="F458" s="474">
        <f>F452</f>
        <v>850</v>
      </c>
      <c r="G458" s="261">
        <f t="shared" si="39"/>
        <v>47.00417507672741</v>
      </c>
      <c r="H458" s="262">
        <f t="shared" si="40"/>
        <v>22.26360633753199</v>
      </c>
      <c r="I458" s="17"/>
      <c r="J458" s="17"/>
      <c r="K458" s="17"/>
      <c r="L458" s="17"/>
      <c r="M458" s="17"/>
      <c r="N458" s="34"/>
      <c r="O458" s="34"/>
    </row>
    <row r="459" spans="1:15" ht="15">
      <c r="A459" s="36"/>
      <c r="B459" s="36"/>
      <c r="C459" s="36"/>
      <c r="D459" s="35"/>
      <c r="E459" s="35"/>
      <c r="F459" s="35"/>
      <c r="G459" s="35"/>
      <c r="H459" s="40"/>
      <c r="I459" s="17"/>
      <c r="J459" s="17"/>
      <c r="K459" s="17"/>
      <c r="L459" s="17"/>
      <c r="M459" s="17"/>
      <c r="N459" s="34"/>
      <c r="O459" s="34"/>
    </row>
    <row r="460" spans="1:15" ht="15">
      <c r="A460" s="36"/>
      <c r="B460" s="36"/>
      <c r="C460" s="36"/>
      <c r="D460" s="35"/>
      <c r="E460" s="35"/>
      <c r="F460" s="35"/>
      <c r="G460" s="35"/>
      <c r="H460" s="40"/>
      <c r="I460" s="17"/>
      <c r="J460" s="17"/>
      <c r="K460" s="17"/>
      <c r="L460" s="17"/>
      <c r="M460" s="17"/>
      <c r="N460" s="34"/>
      <c r="O460" s="34"/>
    </row>
    <row r="461" spans="1:15" s="71" customFormat="1" ht="15">
      <c r="A461" s="145" t="s">
        <v>255</v>
      </c>
      <c r="B461" s="147"/>
      <c r="C461" s="36"/>
      <c r="D461" s="35"/>
      <c r="E461" s="35"/>
      <c r="F461" s="35"/>
      <c r="G461" s="35"/>
      <c r="H461" s="40"/>
      <c r="I461" s="58"/>
      <c r="J461" s="58"/>
      <c r="K461" s="58"/>
      <c r="L461" s="59"/>
      <c r="M461" s="59"/>
      <c r="N461" s="35"/>
      <c r="O461" s="35"/>
    </row>
    <row r="462" spans="1:15" ht="14.25" customHeight="1">
      <c r="A462" s="645" t="s">
        <v>71</v>
      </c>
      <c r="B462" s="647" t="s">
        <v>3</v>
      </c>
      <c r="C462" s="647" t="s">
        <v>271</v>
      </c>
      <c r="D462" s="641" t="s">
        <v>272</v>
      </c>
      <c r="E462" s="641" t="s">
        <v>273</v>
      </c>
      <c r="F462" s="641" t="s">
        <v>274</v>
      </c>
      <c r="G462" s="641" t="s">
        <v>68</v>
      </c>
      <c r="H462" s="641" t="s">
        <v>68</v>
      </c>
      <c r="I462" s="17"/>
      <c r="J462" s="17"/>
      <c r="K462" s="17"/>
      <c r="L462" s="17"/>
      <c r="M462" s="17"/>
      <c r="N462" s="34"/>
      <c r="O462" s="34"/>
    </row>
    <row r="463" spans="1:15" ht="29.25" customHeight="1">
      <c r="A463" s="646"/>
      <c r="B463" s="648"/>
      <c r="C463" s="648"/>
      <c r="D463" s="642"/>
      <c r="E463" s="642"/>
      <c r="F463" s="642"/>
      <c r="G463" s="642"/>
      <c r="H463" s="642"/>
      <c r="I463" s="23"/>
      <c r="J463" s="23"/>
      <c r="K463" s="23"/>
      <c r="L463" s="39"/>
      <c r="M463" s="39"/>
      <c r="N463" s="34"/>
      <c r="O463" s="34"/>
    </row>
    <row r="464" spans="1:15" ht="15">
      <c r="A464" s="644">
        <v>1</v>
      </c>
      <c r="B464" s="644"/>
      <c r="C464" s="83">
        <v>2</v>
      </c>
      <c r="D464" s="84">
        <v>3</v>
      </c>
      <c r="E464" s="84">
        <v>4</v>
      </c>
      <c r="F464" s="84">
        <v>5</v>
      </c>
      <c r="G464" s="84" t="s">
        <v>69</v>
      </c>
      <c r="H464" s="84" t="s">
        <v>70</v>
      </c>
      <c r="I464" s="23"/>
      <c r="J464" s="23"/>
      <c r="K464" s="23"/>
      <c r="L464" s="39"/>
      <c r="M464" s="39"/>
      <c r="N464" s="34"/>
      <c r="O464" s="34"/>
    </row>
    <row r="465" spans="1:15" ht="27.75" customHeight="1">
      <c r="A465" s="586">
        <v>45</v>
      </c>
      <c r="B465" s="123" t="s">
        <v>277</v>
      </c>
      <c r="C465" s="468">
        <f>SUM(C466)</f>
        <v>0</v>
      </c>
      <c r="D465" s="468">
        <f>SUM(D466)</f>
        <v>1234.16</v>
      </c>
      <c r="E465" s="468">
        <f>SUM(E466)</f>
        <v>1234.16</v>
      </c>
      <c r="F465" s="468">
        <f>SUM(F466)</f>
        <v>0</v>
      </c>
      <c r="G465" s="215" t="e">
        <f>F465/C465*100</f>
        <v>#DIV/0!</v>
      </c>
      <c r="H465" s="216">
        <f>F465/E465*100</f>
        <v>0</v>
      </c>
      <c r="I465" s="40"/>
      <c r="J465" s="40"/>
      <c r="K465" s="40"/>
      <c r="L465" s="40"/>
      <c r="M465" s="40"/>
      <c r="N465" s="34"/>
      <c r="O465" s="34"/>
    </row>
    <row r="466" spans="1:15" s="19" customFormat="1" ht="19.5" customHeight="1">
      <c r="A466" s="587">
        <v>451</v>
      </c>
      <c r="B466" s="118" t="s">
        <v>276</v>
      </c>
      <c r="C466" s="429">
        <f>SUM(C467:C467)</f>
        <v>0</v>
      </c>
      <c r="D466" s="429">
        <v>1234.16</v>
      </c>
      <c r="E466" s="429">
        <v>1234.16</v>
      </c>
      <c r="F466" s="429">
        <f>SUM(F467:F467)</f>
        <v>0</v>
      </c>
      <c r="G466" s="114" t="e">
        <f>F466/C466*100</f>
        <v>#DIV/0!</v>
      </c>
      <c r="H466" s="185">
        <f>F466/E466*100</f>
        <v>0</v>
      </c>
      <c r="I466" s="40"/>
      <c r="J466" s="40"/>
      <c r="K466" s="40"/>
      <c r="L466" s="40"/>
      <c r="M466" s="40"/>
      <c r="N466" s="34"/>
      <c r="O466" s="34"/>
    </row>
    <row r="467" spans="1:15" ht="19.5" customHeight="1">
      <c r="A467" s="588">
        <v>4511</v>
      </c>
      <c r="B467" s="230" t="s">
        <v>276</v>
      </c>
      <c r="C467" s="473"/>
      <c r="D467" s="454"/>
      <c r="E467" s="454"/>
      <c r="F467" s="454"/>
      <c r="G467" s="178" t="e">
        <f>F467/C467*100</f>
        <v>#DIV/0!</v>
      </c>
      <c r="H467" s="179" t="e">
        <f>F467/E467*100</f>
        <v>#DIV/0!</v>
      </c>
      <c r="I467" s="35"/>
      <c r="J467" s="35"/>
      <c r="K467" s="35"/>
      <c r="L467" s="35"/>
      <c r="M467" s="35"/>
      <c r="N467" s="34"/>
      <c r="O467" s="34"/>
    </row>
    <row r="468" spans="1:15" s="51" customFormat="1" ht="19.5">
      <c r="A468" s="696" t="s">
        <v>6</v>
      </c>
      <c r="B468" s="696"/>
      <c r="C468" s="474">
        <f>C465</f>
        <v>0</v>
      </c>
      <c r="D468" s="474">
        <f>D465</f>
        <v>1234.16</v>
      </c>
      <c r="E468" s="474">
        <f>E465</f>
        <v>1234.16</v>
      </c>
      <c r="F468" s="474">
        <f>F465</f>
        <v>0</v>
      </c>
      <c r="G468" s="139" t="e">
        <f>F468/C468*100</f>
        <v>#DIV/0!</v>
      </c>
      <c r="H468" s="140">
        <f>F468/E468*100</f>
        <v>0</v>
      </c>
      <c r="I468" s="47"/>
      <c r="J468" s="47"/>
      <c r="K468" s="48"/>
      <c r="L468" s="47"/>
      <c r="M468" s="47"/>
      <c r="N468" s="49" t="e">
        <f>SUM(#REF!,#REF!,#REF!,#REF!,#REF!,#REF!,#REF!)</f>
        <v>#REF!</v>
      </c>
      <c r="O468" s="50" t="e">
        <f>SUM(#REF!,#REF!,#REF!,#REF!,#REF!,#REF!,#REF!)</f>
        <v>#REF!</v>
      </c>
    </row>
    <row r="469" spans="1:15" s="51" customFormat="1" ht="19.5">
      <c r="A469" s="36"/>
      <c r="B469" s="36"/>
      <c r="C469" s="36"/>
      <c r="D469" s="35"/>
      <c r="E469" s="35"/>
      <c r="F469" s="35"/>
      <c r="G469" s="35"/>
      <c r="H469" s="40"/>
      <c r="I469" s="47"/>
      <c r="J469" s="47"/>
      <c r="K469" s="48"/>
      <c r="L469" s="47"/>
      <c r="M469" s="47"/>
      <c r="N469" s="47"/>
      <c r="O469" s="47"/>
    </row>
    <row r="470" spans="1:8" s="71" customFormat="1" ht="15">
      <c r="A470" s="145" t="s">
        <v>72</v>
      </c>
      <c r="B470" s="147"/>
      <c r="C470" s="36"/>
      <c r="D470" s="35"/>
      <c r="E470" s="35"/>
      <c r="F470" s="35"/>
      <c r="G470" s="35"/>
      <c r="H470" s="40"/>
    </row>
    <row r="471" spans="1:8" ht="13.5" customHeight="1">
      <c r="A471" s="645" t="s">
        <v>71</v>
      </c>
      <c r="B471" s="647" t="s">
        <v>3</v>
      </c>
      <c r="C471" s="647" t="s">
        <v>271</v>
      </c>
      <c r="D471" s="641" t="s">
        <v>272</v>
      </c>
      <c r="E471" s="641" t="s">
        <v>273</v>
      </c>
      <c r="F471" s="641" t="s">
        <v>274</v>
      </c>
      <c r="G471" s="641" t="s">
        <v>68</v>
      </c>
      <c r="H471" s="641" t="s">
        <v>68</v>
      </c>
    </row>
    <row r="472" spans="1:8" ht="30" customHeight="1">
      <c r="A472" s="646"/>
      <c r="B472" s="648"/>
      <c r="C472" s="648"/>
      <c r="D472" s="642"/>
      <c r="E472" s="642"/>
      <c r="F472" s="642"/>
      <c r="G472" s="642"/>
      <c r="H472" s="642"/>
    </row>
    <row r="473" spans="1:8" ht="15">
      <c r="A473" s="644">
        <v>1</v>
      </c>
      <c r="B473" s="644"/>
      <c r="C473" s="83">
        <v>2</v>
      </c>
      <c r="D473" s="84">
        <v>3</v>
      </c>
      <c r="E473" s="84">
        <v>4</v>
      </c>
      <c r="F473" s="84">
        <v>5</v>
      </c>
      <c r="G473" s="84" t="s">
        <v>69</v>
      </c>
      <c r="H473" s="84" t="s">
        <v>70</v>
      </c>
    </row>
    <row r="474" spans="1:8" ht="25.5" customHeight="1">
      <c r="A474" s="226">
        <v>42</v>
      </c>
      <c r="B474" s="214" t="s">
        <v>22</v>
      </c>
      <c r="C474" s="451">
        <f>SUM(C475)</f>
        <v>0</v>
      </c>
      <c r="D474" s="451">
        <f>SUM(D475)</f>
        <v>0</v>
      </c>
      <c r="E474" s="451">
        <f>SUM(E475)</f>
        <v>0</v>
      </c>
      <c r="F474" s="451">
        <f>SUM(F475)</f>
        <v>0</v>
      </c>
      <c r="G474" s="215" t="e">
        <f aca="true" t="shared" si="41" ref="G474:G479">F474/C474*100</f>
        <v>#DIV/0!</v>
      </c>
      <c r="H474" s="216" t="e">
        <f aca="true" t="shared" si="42" ref="H474:H479">F474/E474*100</f>
        <v>#DIV/0!</v>
      </c>
    </row>
    <row r="475" spans="1:8" s="19" customFormat="1" ht="15">
      <c r="A475" s="142">
        <v>422</v>
      </c>
      <c r="B475" s="116" t="s">
        <v>21</v>
      </c>
      <c r="C475" s="447">
        <f>SUM(C476:C478)</f>
        <v>0</v>
      </c>
      <c r="D475" s="447">
        <f>SUM(D476:D478)</f>
        <v>0</v>
      </c>
      <c r="E475" s="447">
        <f>SUM(E476:E478)</f>
        <v>0</v>
      </c>
      <c r="F475" s="447">
        <f>SUM(F476:F478)</f>
        <v>0</v>
      </c>
      <c r="G475" s="114" t="e">
        <f t="shared" si="41"/>
        <v>#DIV/0!</v>
      </c>
      <c r="H475" s="185" t="e">
        <f t="shared" si="42"/>
        <v>#DIV/0!</v>
      </c>
    </row>
    <row r="476" spans="1:8" ht="15">
      <c r="A476" s="233" t="s">
        <v>103</v>
      </c>
      <c r="B476" s="232" t="s">
        <v>104</v>
      </c>
      <c r="C476" s="475">
        <v>0</v>
      </c>
      <c r="D476" s="365"/>
      <c r="E476" s="365"/>
      <c r="F476" s="365"/>
      <c r="G476" s="33" t="e">
        <f t="shared" si="41"/>
        <v>#DIV/0!</v>
      </c>
      <c r="H476" s="165" t="e">
        <f t="shared" si="42"/>
        <v>#DIV/0!</v>
      </c>
    </row>
    <row r="477" spans="1:8" ht="15">
      <c r="A477" s="200">
        <v>4223</v>
      </c>
      <c r="B477" s="92" t="s">
        <v>181</v>
      </c>
      <c r="C477" s="475"/>
      <c r="D477" s="365"/>
      <c r="E477" s="365"/>
      <c r="F477" s="365"/>
      <c r="G477" s="33" t="e">
        <f t="shared" si="41"/>
        <v>#DIV/0!</v>
      </c>
      <c r="H477" s="165" t="e">
        <f t="shared" si="42"/>
        <v>#DIV/0!</v>
      </c>
    </row>
    <row r="478" spans="1:8" ht="15">
      <c r="A478" s="229">
        <v>4227</v>
      </c>
      <c r="B478" s="230" t="s">
        <v>180</v>
      </c>
      <c r="C478" s="476"/>
      <c r="D478" s="410"/>
      <c r="E478" s="410"/>
      <c r="F478" s="410"/>
      <c r="G478" s="178" t="e">
        <f t="shared" si="41"/>
        <v>#DIV/0!</v>
      </c>
      <c r="H478" s="181" t="e">
        <f t="shared" si="42"/>
        <v>#DIV/0!</v>
      </c>
    </row>
    <row r="479" spans="1:8" ht="15">
      <c r="A479" s="696" t="s">
        <v>6</v>
      </c>
      <c r="B479" s="696"/>
      <c r="C479" s="474">
        <f>C474</f>
        <v>0</v>
      </c>
      <c r="D479" s="474">
        <f>D474</f>
        <v>0</v>
      </c>
      <c r="E479" s="474">
        <f>E474</f>
        <v>0</v>
      </c>
      <c r="F479" s="474">
        <f>F474</f>
        <v>0</v>
      </c>
      <c r="G479" s="139" t="e">
        <f t="shared" si="41"/>
        <v>#DIV/0!</v>
      </c>
      <c r="H479" s="262" t="e">
        <f t="shared" si="42"/>
        <v>#DIV/0!</v>
      </c>
    </row>
    <row r="480" spans="1:9" ht="15">
      <c r="A480" s="36"/>
      <c r="B480" s="36"/>
      <c r="C480" s="36"/>
      <c r="D480" s="35"/>
      <c r="E480" s="35"/>
      <c r="F480" s="35"/>
      <c r="G480" s="182"/>
      <c r="H480" s="182"/>
      <c r="I480" s="9"/>
    </row>
    <row r="481" spans="1:8" s="9" customFormat="1" ht="15">
      <c r="A481" s="145" t="s">
        <v>193</v>
      </c>
      <c r="B481" s="147"/>
      <c r="C481" s="36"/>
      <c r="D481" s="35"/>
      <c r="E481" s="35"/>
      <c r="F481" s="35"/>
      <c r="G481" s="35"/>
      <c r="H481" s="40"/>
    </row>
    <row r="482" spans="1:8" s="9" customFormat="1" ht="15" customHeight="1">
      <c r="A482" s="645" t="s">
        <v>71</v>
      </c>
      <c r="B482" s="647" t="s">
        <v>3</v>
      </c>
      <c r="C482" s="647" t="s">
        <v>271</v>
      </c>
      <c r="D482" s="641" t="s">
        <v>272</v>
      </c>
      <c r="E482" s="641" t="s">
        <v>273</v>
      </c>
      <c r="F482" s="641" t="s">
        <v>274</v>
      </c>
      <c r="G482" s="641" t="s">
        <v>68</v>
      </c>
      <c r="H482" s="641" t="s">
        <v>68</v>
      </c>
    </row>
    <row r="483" spans="1:8" s="9" customFormat="1" ht="29.25" customHeight="1">
      <c r="A483" s="646"/>
      <c r="B483" s="648"/>
      <c r="C483" s="648"/>
      <c r="D483" s="642"/>
      <c r="E483" s="642"/>
      <c r="F483" s="642"/>
      <c r="G483" s="642"/>
      <c r="H483" s="642"/>
    </row>
    <row r="484" spans="1:8" s="9" customFormat="1" ht="15">
      <c r="A484" s="644">
        <v>1</v>
      </c>
      <c r="B484" s="644"/>
      <c r="C484" s="83">
        <v>2</v>
      </c>
      <c r="D484" s="84">
        <v>3</v>
      </c>
      <c r="E484" s="84">
        <v>4</v>
      </c>
      <c r="F484" s="84">
        <v>5</v>
      </c>
      <c r="G484" s="84" t="s">
        <v>69</v>
      </c>
      <c r="H484" s="84" t="s">
        <v>70</v>
      </c>
    </row>
    <row r="485" spans="1:8" s="9" customFormat="1" ht="30">
      <c r="A485" s="226">
        <v>42</v>
      </c>
      <c r="B485" s="214" t="s">
        <v>22</v>
      </c>
      <c r="C485" s="451">
        <f>SUM(C486)</f>
        <v>0</v>
      </c>
      <c r="D485" s="451">
        <f aca="true" t="shared" si="43" ref="D485:F486">SUM(D486)</f>
        <v>3410.98</v>
      </c>
      <c r="E485" s="451">
        <f t="shared" si="43"/>
        <v>3410.98</v>
      </c>
      <c r="F485" s="451">
        <f t="shared" si="43"/>
        <v>0</v>
      </c>
      <c r="G485" s="215" t="e">
        <f>F485/C485*100</f>
        <v>#DIV/0!</v>
      </c>
      <c r="H485" s="216">
        <f>F485/E485*100</f>
        <v>0</v>
      </c>
    </row>
    <row r="486" spans="1:8" s="9" customFormat="1" ht="15">
      <c r="A486" s="142">
        <v>422</v>
      </c>
      <c r="B486" s="116" t="s">
        <v>21</v>
      </c>
      <c r="C486" s="447">
        <f>SUM(C487:C488)</f>
        <v>0</v>
      </c>
      <c r="D486" s="447">
        <v>3410.98</v>
      </c>
      <c r="E486" s="447">
        <v>3410.98</v>
      </c>
      <c r="F486" s="447">
        <f t="shared" si="43"/>
        <v>0</v>
      </c>
      <c r="G486" s="114" t="e">
        <f>F486/C486*100</f>
        <v>#DIV/0!</v>
      </c>
      <c r="H486" s="185">
        <f>F486/E486*100</f>
        <v>0</v>
      </c>
    </row>
    <row r="487" spans="1:8" s="9" customFormat="1" ht="15">
      <c r="A487" s="233" t="s">
        <v>103</v>
      </c>
      <c r="B487" s="232" t="s">
        <v>104</v>
      </c>
      <c r="C487" s="475"/>
      <c r="D487" s="365"/>
      <c r="E487" s="365"/>
      <c r="F487" s="365"/>
      <c r="G487" s="33" t="e">
        <f>F487/C487*100</f>
        <v>#DIV/0!</v>
      </c>
      <c r="H487" s="165" t="e">
        <f>F487/E487*100</f>
        <v>#DIV/0!</v>
      </c>
    </row>
    <row r="488" spans="1:8" s="9" customFormat="1" ht="15">
      <c r="A488" s="229">
        <v>4227</v>
      </c>
      <c r="B488" s="230" t="s">
        <v>180</v>
      </c>
      <c r="C488" s="476"/>
      <c r="D488" s="410"/>
      <c r="E488" s="410"/>
      <c r="F488" s="410"/>
      <c r="G488" s="178" t="e">
        <f>F488/C488*100</f>
        <v>#DIV/0!</v>
      </c>
      <c r="H488" s="179" t="e">
        <f>F488/E488*100</f>
        <v>#DIV/0!</v>
      </c>
    </row>
    <row r="489" spans="1:8" s="9" customFormat="1" ht="15">
      <c r="A489" s="696" t="s">
        <v>6</v>
      </c>
      <c r="B489" s="696"/>
      <c r="C489" s="474">
        <f>C485</f>
        <v>0</v>
      </c>
      <c r="D489" s="474">
        <f>D485</f>
        <v>3410.98</v>
      </c>
      <c r="E489" s="474">
        <f>E485</f>
        <v>3410.98</v>
      </c>
      <c r="F489" s="474">
        <f>F485</f>
        <v>0</v>
      </c>
      <c r="G489" s="139" t="e">
        <f>F489/C489*100</f>
        <v>#DIV/0!</v>
      </c>
      <c r="H489" s="140">
        <f>F489/E489*100</f>
        <v>0</v>
      </c>
    </row>
    <row r="490" spans="1:8" s="9" customFormat="1" ht="15">
      <c r="A490" s="36"/>
      <c r="B490" s="36"/>
      <c r="C490" s="36"/>
      <c r="D490" s="35"/>
      <c r="E490" s="35"/>
      <c r="F490" s="35"/>
      <c r="G490" s="12"/>
      <c r="H490" s="12"/>
    </row>
    <row r="491" spans="1:8" s="9" customFormat="1" ht="15">
      <c r="A491" s="145" t="s">
        <v>194</v>
      </c>
      <c r="B491" s="147"/>
      <c r="C491" s="36"/>
      <c r="D491" s="35"/>
      <c r="E491" s="35"/>
      <c r="F491" s="35"/>
      <c r="G491" s="35"/>
      <c r="H491" s="40"/>
    </row>
    <row r="492" spans="1:8" s="9" customFormat="1" ht="15" customHeight="1">
      <c r="A492" s="645" t="s">
        <v>71</v>
      </c>
      <c r="B492" s="647" t="s">
        <v>3</v>
      </c>
      <c r="C492" s="647" t="s">
        <v>271</v>
      </c>
      <c r="D492" s="641" t="s">
        <v>272</v>
      </c>
      <c r="E492" s="641" t="s">
        <v>273</v>
      </c>
      <c r="F492" s="641" t="s">
        <v>274</v>
      </c>
      <c r="G492" s="641" t="s">
        <v>68</v>
      </c>
      <c r="H492" s="641" t="s">
        <v>68</v>
      </c>
    </row>
    <row r="493" spans="1:8" s="9" customFormat="1" ht="28.5" customHeight="1">
      <c r="A493" s="646"/>
      <c r="B493" s="648"/>
      <c r="C493" s="648"/>
      <c r="D493" s="642"/>
      <c r="E493" s="642"/>
      <c r="F493" s="642"/>
      <c r="G493" s="642"/>
      <c r="H493" s="642"/>
    </row>
    <row r="494" spans="1:8" s="9" customFormat="1" ht="15">
      <c r="A494" s="644">
        <v>1</v>
      </c>
      <c r="B494" s="644"/>
      <c r="C494" s="83">
        <v>2</v>
      </c>
      <c r="D494" s="84">
        <v>3</v>
      </c>
      <c r="E494" s="84">
        <v>4</v>
      </c>
      <c r="F494" s="84">
        <v>5</v>
      </c>
      <c r="G494" s="84" t="s">
        <v>69</v>
      </c>
      <c r="H494" s="84" t="s">
        <v>70</v>
      </c>
    </row>
    <row r="495" spans="1:8" s="9" customFormat="1" ht="30">
      <c r="A495" s="226">
        <v>42</v>
      </c>
      <c r="B495" s="214" t="s">
        <v>22</v>
      </c>
      <c r="C495" s="451">
        <f>SUM(C496+C498)</f>
        <v>0</v>
      </c>
      <c r="D495" s="451">
        <f>SUM(D496+D498)</f>
        <v>530</v>
      </c>
      <c r="E495" s="451">
        <f>SUM(E496+E498)</f>
        <v>530</v>
      </c>
      <c r="F495" s="451">
        <f>SUM(F496+F498)</f>
        <v>0</v>
      </c>
      <c r="G495" s="215" t="e">
        <f aca="true" t="shared" si="44" ref="G495:G500">F495/C495*100</f>
        <v>#DIV/0!</v>
      </c>
      <c r="H495" s="216">
        <f aca="true" t="shared" si="45" ref="H495:H500">F495/E495*100</f>
        <v>0</v>
      </c>
    </row>
    <row r="496" spans="1:8" s="9" customFormat="1" ht="15">
      <c r="A496" s="142">
        <v>422</v>
      </c>
      <c r="B496" s="116" t="s">
        <v>21</v>
      </c>
      <c r="C496" s="447">
        <f>SUM(C497)</f>
        <v>0</v>
      </c>
      <c r="D496" s="447">
        <f>SUM(D497)</f>
        <v>0</v>
      </c>
      <c r="E496" s="447">
        <f>SUM(E497)</f>
        <v>0</v>
      </c>
      <c r="F496" s="447">
        <f>SUM(F497)</f>
        <v>0</v>
      </c>
      <c r="G496" s="114" t="e">
        <f t="shared" si="44"/>
        <v>#DIV/0!</v>
      </c>
      <c r="H496" s="185" t="e">
        <f t="shared" si="45"/>
        <v>#DIV/0!</v>
      </c>
    </row>
    <row r="497" spans="1:8" s="9" customFormat="1" ht="15">
      <c r="A497" s="233" t="s">
        <v>103</v>
      </c>
      <c r="B497" s="232" t="s">
        <v>104</v>
      </c>
      <c r="C497" s="475"/>
      <c r="D497" s="365"/>
      <c r="E497" s="365"/>
      <c r="F497" s="365"/>
      <c r="G497" s="33" t="e">
        <f t="shared" si="44"/>
        <v>#DIV/0!</v>
      </c>
      <c r="H497" s="165" t="e">
        <f t="shared" si="45"/>
        <v>#DIV/0!</v>
      </c>
    </row>
    <row r="498" spans="1:8" s="9" customFormat="1" ht="30">
      <c r="A498" s="205">
        <v>424</v>
      </c>
      <c r="B498" s="118" t="s">
        <v>130</v>
      </c>
      <c r="C498" s="367">
        <f>SUM(C499)</f>
        <v>0</v>
      </c>
      <c r="D498" s="367">
        <v>530</v>
      </c>
      <c r="E498" s="367">
        <v>530</v>
      </c>
      <c r="F498" s="367">
        <f>SUM(F499)</f>
        <v>0</v>
      </c>
      <c r="G498" s="114" t="e">
        <f t="shared" si="44"/>
        <v>#DIV/0!</v>
      </c>
      <c r="H498" s="185">
        <f t="shared" si="45"/>
        <v>0</v>
      </c>
    </row>
    <row r="499" spans="1:8" s="9" customFormat="1" ht="15">
      <c r="A499" s="229">
        <v>4241</v>
      </c>
      <c r="B499" s="230" t="s">
        <v>131</v>
      </c>
      <c r="C499" s="476"/>
      <c r="D499" s="410"/>
      <c r="E499" s="410"/>
      <c r="F499" s="410"/>
      <c r="G499" s="178" t="e">
        <f t="shared" si="44"/>
        <v>#DIV/0!</v>
      </c>
      <c r="H499" s="179" t="e">
        <f t="shared" si="45"/>
        <v>#DIV/0!</v>
      </c>
    </row>
    <row r="500" spans="1:8" s="9" customFormat="1" ht="15">
      <c r="A500" s="696" t="s">
        <v>6</v>
      </c>
      <c r="B500" s="696"/>
      <c r="C500" s="474">
        <f>C495</f>
        <v>0</v>
      </c>
      <c r="D500" s="474">
        <f>D495</f>
        <v>530</v>
      </c>
      <c r="E500" s="474">
        <f>E495</f>
        <v>530</v>
      </c>
      <c r="F500" s="474">
        <f>F495</f>
        <v>0</v>
      </c>
      <c r="G500" s="139" t="e">
        <f t="shared" si="44"/>
        <v>#DIV/0!</v>
      </c>
      <c r="H500" s="140">
        <f t="shared" si="45"/>
        <v>0</v>
      </c>
    </row>
    <row r="501" spans="1:8" s="9" customFormat="1" ht="15">
      <c r="A501" s="36"/>
      <c r="B501" s="36"/>
      <c r="C501" s="36"/>
      <c r="D501" s="35"/>
      <c r="E501" s="35"/>
      <c r="F501" s="35"/>
      <c r="G501" s="12"/>
      <c r="H501" s="12"/>
    </row>
    <row r="502" spans="1:8" s="9" customFormat="1" ht="15">
      <c r="A502" s="204" t="s">
        <v>210</v>
      </c>
      <c r="B502" s="36"/>
      <c r="C502" s="36"/>
      <c r="D502" s="35"/>
      <c r="E502" s="35"/>
      <c r="F502" s="35"/>
      <c r="G502" s="12"/>
      <c r="H502" s="12"/>
    </row>
    <row r="503" spans="1:8" s="9" customFormat="1" ht="15" customHeight="1">
      <c r="A503" s="645" t="s">
        <v>71</v>
      </c>
      <c r="B503" s="647" t="s">
        <v>3</v>
      </c>
      <c r="C503" s="647" t="s">
        <v>271</v>
      </c>
      <c r="D503" s="641" t="s">
        <v>272</v>
      </c>
      <c r="E503" s="641" t="s">
        <v>273</v>
      </c>
      <c r="F503" s="641" t="s">
        <v>274</v>
      </c>
      <c r="G503" s="641" t="s">
        <v>68</v>
      </c>
      <c r="H503" s="641" t="s">
        <v>68</v>
      </c>
    </row>
    <row r="504" spans="1:8" s="9" customFormat="1" ht="36.75" customHeight="1">
      <c r="A504" s="646"/>
      <c r="B504" s="648"/>
      <c r="C504" s="648"/>
      <c r="D504" s="642"/>
      <c r="E504" s="642"/>
      <c r="F504" s="642"/>
      <c r="G504" s="642"/>
      <c r="H504" s="642"/>
    </row>
    <row r="505" spans="1:8" s="9" customFormat="1" ht="15">
      <c r="A505" s="644">
        <v>1</v>
      </c>
      <c r="B505" s="644"/>
      <c r="C505" s="83">
        <v>2</v>
      </c>
      <c r="D505" s="84">
        <v>3</v>
      </c>
      <c r="E505" s="84">
        <v>4</v>
      </c>
      <c r="F505" s="84">
        <v>5</v>
      </c>
      <c r="G505" s="84" t="s">
        <v>69</v>
      </c>
      <c r="H505" s="84" t="s">
        <v>70</v>
      </c>
    </row>
    <row r="506" spans="1:8" s="9" customFormat="1" ht="30">
      <c r="A506" s="226">
        <v>42</v>
      </c>
      <c r="B506" s="214" t="s">
        <v>22</v>
      </c>
      <c r="C506" s="451">
        <f>SUM(C507)</f>
        <v>13156.15</v>
      </c>
      <c r="D506" s="451">
        <f>SUM(D507)</f>
        <v>111.35</v>
      </c>
      <c r="E506" s="451">
        <f>SUM(E507)</f>
        <v>111.35</v>
      </c>
      <c r="F506" s="451">
        <f>SUM(F507)</f>
        <v>0</v>
      </c>
      <c r="G506" s="215">
        <f>F506/C506*100</f>
        <v>0</v>
      </c>
      <c r="H506" s="216">
        <f>F506/E506*100</f>
        <v>0</v>
      </c>
    </row>
    <row r="507" spans="1:8" s="9" customFormat="1" ht="15">
      <c r="A507" s="142">
        <v>422</v>
      </c>
      <c r="B507" s="116" t="s">
        <v>21</v>
      </c>
      <c r="C507" s="447">
        <f>C508+C509+C510</f>
        <v>13156.15</v>
      </c>
      <c r="D507" s="447">
        <v>111.35</v>
      </c>
      <c r="E507" s="447">
        <v>111.35</v>
      </c>
      <c r="F507" s="447">
        <f>SUM(F508:F510)</f>
        <v>0</v>
      </c>
      <c r="G507" s="114">
        <f>F507/C507*100</f>
        <v>0</v>
      </c>
      <c r="H507" s="185">
        <f>F507/E507*100</f>
        <v>0</v>
      </c>
    </row>
    <row r="508" spans="1:8" s="9" customFormat="1" ht="15">
      <c r="A508" s="621">
        <v>4221</v>
      </c>
      <c r="B508" s="619" t="s">
        <v>104</v>
      </c>
      <c r="C508" s="478"/>
      <c r="D508" s="478"/>
      <c r="E508" s="478"/>
      <c r="F508" s="477"/>
      <c r="G508" s="303"/>
      <c r="H508" s="325"/>
    </row>
    <row r="509" spans="1:8" s="9" customFormat="1" ht="15">
      <c r="A509" s="621">
        <v>4223</v>
      </c>
      <c r="B509" s="622" t="s">
        <v>181</v>
      </c>
      <c r="C509" s="478">
        <v>13156.15</v>
      </c>
      <c r="D509" s="478"/>
      <c r="E509" s="478"/>
      <c r="F509" s="477"/>
      <c r="G509" s="303"/>
      <c r="H509" s="325"/>
    </row>
    <row r="510" spans="1:8" s="9" customFormat="1" ht="15">
      <c r="A510" s="229">
        <v>4227</v>
      </c>
      <c r="B510" s="230" t="s">
        <v>180</v>
      </c>
      <c r="C510" s="476"/>
      <c r="D510" s="479"/>
      <c r="E510" s="390"/>
      <c r="F510" s="410"/>
      <c r="G510" s="178" t="e">
        <f>F510/C510*100</f>
        <v>#DIV/0!</v>
      </c>
      <c r="H510" s="179" t="e">
        <f>F510/E510*100</f>
        <v>#DIV/0!</v>
      </c>
    </row>
    <row r="511" spans="1:8" s="9" customFormat="1" ht="15">
      <c r="A511" s="696" t="s">
        <v>6</v>
      </c>
      <c r="B511" s="696"/>
      <c r="C511" s="474">
        <f>C506</f>
        <v>13156.15</v>
      </c>
      <c r="D511" s="474">
        <f>D506</f>
        <v>111.35</v>
      </c>
      <c r="E511" s="474">
        <f>E506</f>
        <v>111.35</v>
      </c>
      <c r="F511" s="474">
        <f>F506</f>
        <v>0</v>
      </c>
      <c r="G511" s="139">
        <f>F511/C511*100</f>
        <v>0</v>
      </c>
      <c r="H511" s="140">
        <f>F511/E511*100</f>
        <v>0</v>
      </c>
    </row>
    <row r="512" spans="1:8" s="9" customFormat="1" ht="15">
      <c r="A512" s="36"/>
      <c r="B512" s="36"/>
      <c r="C512" s="36"/>
      <c r="D512" s="35"/>
      <c r="E512" s="35"/>
      <c r="F512" s="35"/>
      <c r="G512" s="12"/>
      <c r="H512" s="12"/>
    </row>
    <row r="513" spans="1:8" s="9" customFormat="1" ht="15">
      <c r="A513" s="36"/>
      <c r="B513" s="36"/>
      <c r="C513" s="36"/>
      <c r="D513" s="35"/>
      <c r="E513" s="35"/>
      <c r="F513" s="35"/>
      <c r="G513" s="12"/>
      <c r="H513" s="12"/>
    </row>
    <row r="514" spans="1:8" s="9" customFormat="1" ht="15">
      <c r="A514" s="204" t="s">
        <v>213</v>
      </c>
      <c r="B514" s="36"/>
      <c r="C514" s="36"/>
      <c r="D514" s="35"/>
      <c r="E514" s="35"/>
      <c r="F514" s="35"/>
      <c r="G514" s="12"/>
      <c r="H514" s="12"/>
    </row>
    <row r="515" spans="1:8" s="9" customFormat="1" ht="15" customHeight="1">
      <c r="A515" s="645" t="s">
        <v>71</v>
      </c>
      <c r="B515" s="647" t="s">
        <v>3</v>
      </c>
      <c r="C515" s="647" t="s">
        <v>271</v>
      </c>
      <c r="D515" s="641" t="s">
        <v>272</v>
      </c>
      <c r="E515" s="641" t="s">
        <v>273</v>
      </c>
      <c r="F515" s="641" t="s">
        <v>274</v>
      </c>
      <c r="G515" s="641" t="s">
        <v>68</v>
      </c>
      <c r="H515" s="641" t="s">
        <v>68</v>
      </c>
    </row>
    <row r="516" spans="1:8" s="9" customFormat="1" ht="33" customHeight="1">
      <c r="A516" s="646"/>
      <c r="B516" s="648"/>
      <c r="C516" s="648"/>
      <c r="D516" s="642"/>
      <c r="E516" s="642"/>
      <c r="F516" s="642"/>
      <c r="G516" s="642"/>
      <c r="H516" s="642"/>
    </row>
    <row r="517" spans="1:8" s="9" customFormat="1" ht="15">
      <c r="A517" s="644">
        <v>1</v>
      </c>
      <c r="B517" s="644"/>
      <c r="C517" s="83">
        <v>2</v>
      </c>
      <c r="D517" s="84">
        <v>3</v>
      </c>
      <c r="E517" s="84">
        <v>4</v>
      </c>
      <c r="F517" s="84">
        <v>5</v>
      </c>
      <c r="G517" s="84" t="s">
        <v>69</v>
      </c>
      <c r="H517" s="84" t="s">
        <v>70</v>
      </c>
    </row>
    <row r="518" spans="1:8" s="9" customFormat="1" ht="30">
      <c r="A518" s="586">
        <v>45</v>
      </c>
      <c r="B518" s="123" t="s">
        <v>277</v>
      </c>
      <c r="C518" s="451">
        <f>SUM(C519)</f>
        <v>0</v>
      </c>
      <c r="D518" s="451">
        <f>SUM(D519)</f>
        <v>201783.43</v>
      </c>
      <c r="E518" s="451">
        <f>SUM(E519)</f>
        <v>201783.43</v>
      </c>
      <c r="F518" s="451">
        <f>SUM(F519)</f>
        <v>112882.25</v>
      </c>
      <c r="G518" s="215" t="e">
        <f aca="true" t="shared" si="46" ref="G518:G524">F518/C518*100</f>
        <v>#DIV/0!</v>
      </c>
      <c r="H518" s="216">
        <f aca="true" t="shared" si="47" ref="H518:H524">F518/E518*100</f>
        <v>55.942279304103415</v>
      </c>
    </row>
    <row r="519" spans="1:8" s="9" customFormat="1" ht="15">
      <c r="A519" s="587">
        <v>451</v>
      </c>
      <c r="B519" s="118" t="s">
        <v>276</v>
      </c>
      <c r="C519" s="447">
        <f>SUM(C520:C523)</f>
        <v>0</v>
      </c>
      <c r="D519" s="447">
        <v>201783.43</v>
      </c>
      <c r="E519" s="447">
        <v>201783.43</v>
      </c>
      <c r="F519" s="447">
        <f>SUM(F520:F523)</f>
        <v>112882.25</v>
      </c>
      <c r="G519" s="114" t="e">
        <f t="shared" si="46"/>
        <v>#DIV/0!</v>
      </c>
      <c r="H519" s="185">
        <f t="shared" si="47"/>
        <v>55.942279304103415</v>
      </c>
    </row>
    <row r="520" spans="1:8" s="9" customFormat="1" ht="15">
      <c r="A520" s="629">
        <v>4511</v>
      </c>
      <c r="B520" s="92" t="s">
        <v>276</v>
      </c>
      <c r="C520" s="475"/>
      <c r="D520" s="365"/>
      <c r="E520" s="365"/>
      <c r="F520" s="365">
        <v>112882.25</v>
      </c>
      <c r="G520" s="33" t="e">
        <f t="shared" si="46"/>
        <v>#DIV/0!</v>
      </c>
      <c r="H520" s="165" t="e">
        <f t="shared" si="47"/>
        <v>#DIV/0!</v>
      </c>
    </row>
    <row r="521" spans="1:8" s="9" customFormat="1" ht="15">
      <c r="A521" s="627"/>
      <c r="B521" s="628"/>
      <c r="C521" s="475"/>
      <c r="D521" s="365"/>
      <c r="E521" s="365"/>
      <c r="F521" s="365"/>
      <c r="G521" s="33" t="e">
        <f t="shared" si="46"/>
        <v>#DIV/0!</v>
      </c>
      <c r="H521" s="165" t="e">
        <f t="shared" si="47"/>
        <v>#DIV/0!</v>
      </c>
    </row>
    <row r="522" spans="1:8" s="9" customFormat="1" ht="15">
      <c r="A522" s="233"/>
      <c r="B522" s="92"/>
      <c r="C522" s="475"/>
      <c r="D522" s="365"/>
      <c r="E522" s="365"/>
      <c r="F522" s="365"/>
      <c r="G522" s="33" t="e">
        <f t="shared" si="46"/>
        <v>#DIV/0!</v>
      </c>
      <c r="H522" s="165" t="e">
        <f t="shared" si="47"/>
        <v>#DIV/0!</v>
      </c>
    </row>
    <row r="523" spans="1:8" s="9" customFormat="1" ht="15">
      <c r="A523" s="229"/>
      <c r="B523" s="230"/>
      <c r="C523" s="476"/>
      <c r="D523" s="410"/>
      <c r="E523" s="410"/>
      <c r="F523" s="410"/>
      <c r="G523" s="178" t="e">
        <f t="shared" si="46"/>
        <v>#DIV/0!</v>
      </c>
      <c r="H523" s="179" t="e">
        <f t="shared" si="47"/>
        <v>#DIV/0!</v>
      </c>
    </row>
    <row r="524" spans="1:8" s="9" customFormat="1" ht="15">
      <c r="A524" s="696" t="s">
        <v>6</v>
      </c>
      <c r="B524" s="696"/>
      <c r="C524" s="474">
        <f>C518</f>
        <v>0</v>
      </c>
      <c r="D524" s="474">
        <f>D518</f>
        <v>201783.43</v>
      </c>
      <c r="E524" s="474">
        <f>E518</f>
        <v>201783.43</v>
      </c>
      <c r="F524" s="474">
        <f>F518</f>
        <v>112882.25</v>
      </c>
      <c r="G524" s="139" t="e">
        <f t="shared" si="46"/>
        <v>#DIV/0!</v>
      </c>
      <c r="H524" s="140">
        <f t="shared" si="47"/>
        <v>55.942279304103415</v>
      </c>
    </row>
    <row r="525" spans="1:8" s="9" customFormat="1" ht="15">
      <c r="A525" s="36"/>
      <c r="B525" s="36"/>
      <c r="C525" s="36"/>
      <c r="D525" s="35"/>
      <c r="E525" s="35"/>
      <c r="F525" s="35"/>
      <c r="G525" s="12"/>
      <c r="H525" s="12"/>
    </row>
    <row r="526" spans="1:8" s="9" customFormat="1" ht="15">
      <c r="A526" s="36"/>
      <c r="B526" s="36"/>
      <c r="C526" s="36"/>
      <c r="D526" s="35"/>
      <c r="E526" s="35"/>
      <c r="F526" s="35"/>
      <c r="G526" s="12"/>
      <c r="H526" s="12"/>
    </row>
    <row r="527" spans="1:8" s="9" customFormat="1" ht="18.75" customHeight="1">
      <c r="A527" s="686" t="s">
        <v>195</v>
      </c>
      <c r="B527" s="686"/>
      <c r="C527" s="686"/>
      <c r="D527" s="72"/>
      <c r="E527" s="35"/>
      <c r="F527" s="35"/>
      <c r="G527" s="12"/>
      <c r="H527" s="12"/>
    </row>
    <row r="528" spans="1:8" s="9" customFormat="1" ht="18.75" customHeight="1">
      <c r="A528" s="681" t="s">
        <v>171</v>
      </c>
      <c r="B528" s="681"/>
      <c r="C528" s="681"/>
      <c r="D528" s="681"/>
      <c r="E528" s="35"/>
      <c r="F528" s="35"/>
      <c r="G528" s="12"/>
      <c r="H528" s="12"/>
    </row>
    <row r="529" spans="1:8" s="9" customFormat="1" ht="18.75" customHeight="1">
      <c r="A529" s="155"/>
      <c r="B529" s="155"/>
      <c r="C529" s="155"/>
      <c r="D529" s="155"/>
      <c r="E529" s="35"/>
      <c r="F529" s="35"/>
      <c r="G529" s="12"/>
      <c r="H529" s="12"/>
    </row>
    <row r="530" spans="1:8" s="9" customFormat="1" ht="18.75" customHeight="1">
      <c r="A530" s="145" t="s">
        <v>194</v>
      </c>
      <c r="B530" s="147"/>
      <c r="C530" s="36"/>
      <c r="D530" s="35"/>
      <c r="E530" s="35"/>
      <c r="F530" s="35"/>
      <c r="G530" s="35"/>
      <c r="H530" s="40"/>
    </row>
    <row r="531" spans="1:8" s="9" customFormat="1" ht="18.75" customHeight="1">
      <c r="A531" s="645" t="s">
        <v>71</v>
      </c>
      <c r="B531" s="647" t="s">
        <v>3</v>
      </c>
      <c r="C531" s="647" t="s">
        <v>271</v>
      </c>
      <c r="D531" s="641" t="s">
        <v>272</v>
      </c>
      <c r="E531" s="641" t="s">
        <v>273</v>
      </c>
      <c r="F531" s="641" t="s">
        <v>274</v>
      </c>
      <c r="G531" s="641" t="s">
        <v>68</v>
      </c>
      <c r="H531" s="641" t="s">
        <v>68</v>
      </c>
    </row>
    <row r="532" spans="1:8" s="9" customFormat="1" ht="28.5" customHeight="1">
      <c r="A532" s="646"/>
      <c r="B532" s="648"/>
      <c r="C532" s="648"/>
      <c r="D532" s="642"/>
      <c r="E532" s="642"/>
      <c r="F532" s="642"/>
      <c r="G532" s="642"/>
      <c r="H532" s="642"/>
    </row>
    <row r="533" spans="1:8" s="9" customFormat="1" ht="18.75" customHeight="1">
      <c r="A533" s="654">
        <v>1</v>
      </c>
      <c r="B533" s="655"/>
      <c r="C533" s="83">
        <v>2</v>
      </c>
      <c r="D533" s="84">
        <v>3</v>
      </c>
      <c r="E533" s="84">
        <v>4</v>
      </c>
      <c r="F533" s="84">
        <v>5</v>
      </c>
      <c r="G533" s="84" t="s">
        <v>69</v>
      </c>
      <c r="H533" s="84" t="s">
        <v>70</v>
      </c>
    </row>
    <row r="534" spans="1:8" s="9" customFormat="1" ht="18.75" customHeight="1">
      <c r="A534" s="273">
        <v>37</v>
      </c>
      <c r="B534" s="123" t="s">
        <v>168</v>
      </c>
      <c r="C534" s="480">
        <f>C535</f>
        <v>0</v>
      </c>
      <c r="D534" s="444">
        <f>D535</f>
        <v>14000</v>
      </c>
      <c r="E534" s="444">
        <f>E535</f>
        <v>14000</v>
      </c>
      <c r="F534" s="382">
        <f>F535</f>
        <v>0</v>
      </c>
      <c r="G534" s="110" t="e">
        <f aca="true" t="shared" si="48" ref="G534:G542">F534/C534*100</f>
        <v>#DIV/0!</v>
      </c>
      <c r="H534" s="217">
        <f aca="true" t="shared" si="49" ref="H534:H542">F534/E534*100</f>
        <v>0</v>
      </c>
    </row>
    <row r="535" spans="1:8" s="9" customFormat="1" ht="30" customHeight="1">
      <c r="A535" s="205">
        <v>372</v>
      </c>
      <c r="B535" s="118" t="s">
        <v>138</v>
      </c>
      <c r="C535" s="431">
        <f>C536+C537+C538</f>
        <v>0</v>
      </c>
      <c r="D535" s="431">
        <v>14000</v>
      </c>
      <c r="E535" s="431">
        <v>14000</v>
      </c>
      <c r="F535" s="431">
        <f>SUM(F536:F538)</f>
        <v>0</v>
      </c>
      <c r="G535" s="114" t="e">
        <f t="shared" si="48"/>
        <v>#DIV/0!</v>
      </c>
      <c r="H535" s="185">
        <f t="shared" si="49"/>
        <v>0</v>
      </c>
    </row>
    <row r="536" spans="1:8" s="9" customFormat="1" ht="18.75" customHeight="1">
      <c r="A536" s="200">
        <v>3721</v>
      </c>
      <c r="B536" s="92" t="s">
        <v>168</v>
      </c>
      <c r="C536" s="430"/>
      <c r="D536" s="365"/>
      <c r="E536" s="365"/>
      <c r="F536" s="365"/>
      <c r="G536" s="33" t="e">
        <f t="shared" si="48"/>
        <v>#DIV/0!</v>
      </c>
      <c r="H536" s="165" t="e">
        <f t="shared" si="49"/>
        <v>#DIV/0!</v>
      </c>
    </row>
    <row r="537" spans="1:8" s="9" customFormat="1" ht="18.75" customHeight="1">
      <c r="A537" s="200">
        <v>3722</v>
      </c>
      <c r="B537" s="92" t="s">
        <v>139</v>
      </c>
      <c r="C537" s="430"/>
      <c r="D537" s="365"/>
      <c r="E537" s="365"/>
      <c r="F537" s="365"/>
      <c r="G537" s="33" t="e">
        <f t="shared" si="48"/>
        <v>#DIV/0!</v>
      </c>
      <c r="H537" s="165" t="e">
        <f t="shared" si="49"/>
        <v>#DIV/0!</v>
      </c>
    </row>
    <row r="538" spans="1:8" s="9" customFormat="1" ht="18.75" customHeight="1">
      <c r="A538" s="200">
        <v>3723</v>
      </c>
      <c r="B538" s="92" t="s">
        <v>169</v>
      </c>
      <c r="C538" s="430"/>
      <c r="D538" s="365"/>
      <c r="E538" s="365"/>
      <c r="F538" s="365"/>
      <c r="G538" s="33" t="e">
        <f t="shared" si="48"/>
        <v>#DIV/0!</v>
      </c>
      <c r="H538" s="165" t="e">
        <f t="shared" si="49"/>
        <v>#DIV/0!</v>
      </c>
    </row>
    <row r="539" spans="1:8" s="9" customFormat="1" ht="18.75" customHeight="1">
      <c r="A539" s="226">
        <v>42</v>
      </c>
      <c r="B539" s="214" t="s">
        <v>22</v>
      </c>
      <c r="C539" s="451">
        <f>C540</f>
        <v>0</v>
      </c>
      <c r="D539" s="451">
        <f aca="true" t="shared" si="50" ref="D539:F540">D540</f>
        <v>8800</v>
      </c>
      <c r="E539" s="451">
        <f t="shared" si="50"/>
        <v>8800</v>
      </c>
      <c r="F539" s="451">
        <f t="shared" si="50"/>
        <v>0</v>
      </c>
      <c r="G539" s="215" t="e">
        <f t="shared" si="48"/>
        <v>#DIV/0!</v>
      </c>
      <c r="H539" s="260">
        <f t="shared" si="49"/>
        <v>0</v>
      </c>
    </row>
    <row r="540" spans="1:8" s="9" customFormat="1" ht="18.75" customHeight="1">
      <c r="A540" s="205">
        <v>424</v>
      </c>
      <c r="B540" s="118" t="s">
        <v>130</v>
      </c>
      <c r="C540" s="481">
        <f>C541</f>
        <v>0</v>
      </c>
      <c r="D540" s="367">
        <v>8800</v>
      </c>
      <c r="E540" s="367">
        <v>8800</v>
      </c>
      <c r="F540" s="481">
        <f t="shared" si="50"/>
        <v>0</v>
      </c>
      <c r="G540" s="113" t="e">
        <f t="shared" si="48"/>
        <v>#DIV/0!</v>
      </c>
      <c r="H540" s="185">
        <f t="shared" si="49"/>
        <v>0</v>
      </c>
    </row>
    <row r="541" spans="1:8" s="9" customFormat="1" ht="18.75" customHeight="1">
      <c r="A541" s="229">
        <v>4241</v>
      </c>
      <c r="B541" s="230" t="s">
        <v>131</v>
      </c>
      <c r="C541" s="410"/>
      <c r="D541" s="410"/>
      <c r="E541" s="410"/>
      <c r="F541" s="410"/>
      <c r="G541" s="178" t="e">
        <f t="shared" si="48"/>
        <v>#DIV/0!</v>
      </c>
      <c r="H541" s="179" t="e">
        <f t="shared" si="49"/>
        <v>#DIV/0!</v>
      </c>
    </row>
    <row r="542" spans="1:8" s="9" customFormat="1" ht="15">
      <c r="A542" s="696" t="s">
        <v>6</v>
      </c>
      <c r="B542" s="696"/>
      <c r="C542" s="474">
        <f>C534+C539</f>
        <v>0</v>
      </c>
      <c r="D542" s="474">
        <f>D534+D539</f>
        <v>22800</v>
      </c>
      <c r="E542" s="474">
        <f>E534+E539</f>
        <v>22800</v>
      </c>
      <c r="F542" s="474">
        <f>F534+F539</f>
        <v>0</v>
      </c>
      <c r="G542" s="139" t="e">
        <f t="shared" si="48"/>
        <v>#DIV/0!</v>
      </c>
      <c r="H542" s="140">
        <f t="shared" si="49"/>
        <v>0</v>
      </c>
    </row>
    <row r="543" spans="1:9" ht="15">
      <c r="A543" s="36"/>
      <c r="B543" s="36"/>
      <c r="C543" s="36"/>
      <c r="D543" s="35"/>
      <c r="E543" s="35"/>
      <c r="F543" s="35"/>
      <c r="G543" s="182"/>
      <c r="H543" s="12"/>
      <c r="I543" s="9"/>
    </row>
    <row r="544" spans="1:9" ht="15">
      <c r="A544" s="36"/>
      <c r="B544" s="36"/>
      <c r="C544" s="36"/>
      <c r="D544" s="35"/>
      <c r="E544" s="35"/>
      <c r="F544" s="35"/>
      <c r="G544" s="12"/>
      <c r="H544" s="12"/>
      <c r="I544" s="9"/>
    </row>
    <row r="545" spans="1:9" ht="18.75">
      <c r="A545" s="686" t="s">
        <v>278</v>
      </c>
      <c r="B545" s="686"/>
      <c r="C545" s="686"/>
      <c r="D545" s="72"/>
      <c r="E545" s="35"/>
      <c r="F545" s="35"/>
      <c r="G545" s="12"/>
      <c r="H545" s="12"/>
      <c r="I545" s="9"/>
    </row>
    <row r="546" spans="1:9" ht="18.75">
      <c r="A546" s="681" t="s">
        <v>171</v>
      </c>
      <c r="B546" s="681"/>
      <c r="C546" s="681"/>
      <c r="D546" s="681"/>
      <c r="E546" s="35"/>
      <c r="F546" s="35"/>
      <c r="G546" s="12"/>
      <c r="H546" s="12"/>
      <c r="I546" s="9"/>
    </row>
    <row r="547" spans="1:9" ht="18.75">
      <c r="A547" s="581"/>
      <c r="B547" s="581"/>
      <c r="C547" s="581"/>
      <c r="D547" s="581"/>
      <c r="E547" s="35"/>
      <c r="F547" s="35"/>
      <c r="G547" s="12"/>
      <c r="H547" s="12"/>
      <c r="I547" s="9"/>
    </row>
    <row r="548" spans="1:9" ht="15">
      <c r="A548" s="145" t="s">
        <v>194</v>
      </c>
      <c r="B548" s="147"/>
      <c r="C548" s="36"/>
      <c r="D548" s="35"/>
      <c r="E548" s="35"/>
      <c r="F548" s="35"/>
      <c r="G548" s="35"/>
      <c r="H548" s="40"/>
      <c r="I548" s="9"/>
    </row>
    <row r="549" spans="1:9" ht="15">
      <c r="A549" s="645" t="s">
        <v>71</v>
      </c>
      <c r="B549" s="647" t="s">
        <v>3</v>
      </c>
      <c r="C549" s="647" t="s">
        <v>271</v>
      </c>
      <c r="D549" s="641" t="s">
        <v>272</v>
      </c>
      <c r="E549" s="641" t="s">
        <v>273</v>
      </c>
      <c r="F549" s="641" t="s">
        <v>274</v>
      </c>
      <c r="G549" s="641" t="s">
        <v>68</v>
      </c>
      <c r="H549" s="641" t="s">
        <v>68</v>
      </c>
      <c r="I549" s="9"/>
    </row>
    <row r="550" spans="1:9" ht="27" customHeight="1">
      <c r="A550" s="646"/>
      <c r="B550" s="648"/>
      <c r="C550" s="648"/>
      <c r="D550" s="642"/>
      <c r="E550" s="642"/>
      <c r="F550" s="642"/>
      <c r="G550" s="642"/>
      <c r="H550" s="642"/>
      <c r="I550" s="9"/>
    </row>
    <row r="551" spans="1:9" ht="15">
      <c r="A551" s="654">
        <v>1</v>
      </c>
      <c r="B551" s="655"/>
      <c r="C551" s="62">
        <v>2</v>
      </c>
      <c r="D551" s="63">
        <v>3</v>
      </c>
      <c r="E551" s="63">
        <v>4</v>
      </c>
      <c r="F551" s="63">
        <v>5</v>
      </c>
      <c r="G551" s="63" t="s">
        <v>69</v>
      </c>
      <c r="H551" s="63" t="s">
        <v>70</v>
      </c>
      <c r="I551" s="9"/>
    </row>
    <row r="552" spans="1:9" ht="15">
      <c r="A552" s="226">
        <v>32</v>
      </c>
      <c r="B552" s="214" t="s">
        <v>11</v>
      </c>
      <c r="C552" s="597"/>
      <c r="D552" s="598">
        <f>D553</f>
        <v>95520.6</v>
      </c>
      <c r="E552" s="598">
        <f>E553</f>
        <v>95520.6</v>
      </c>
      <c r="F552" s="379">
        <f>F553</f>
        <v>42634.19</v>
      </c>
      <c r="G552" s="109" t="e">
        <f>F552/C552*100</f>
        <v>#DIV/0!</v>
      </c>
      <c r="H552" s="129">
        <f>F552/E552*100</f>
        <v>44.63350313963689</v>
      </c>
      <c r="I552" s="9"/>
    </row>
    <row r="553" spans="1:9" ht="15">
      <c r="A553" s="153">
        <v>322</v>
      </c>
      <c r="B553" s="154" t="s">
        <v>14</v>
      </c>
      <c r="C553" s="431"/>
      <c r="D553" s="431">
        <v>95520.6</v>
      </c>
      <c r="E553" s="431">
        <v>95520.6</v>
      </c>
      <c r="F553" s="431">
        <f>F554</f>
        <v>42634.19</v>
      </c>
      <c r="G553" s="114" t="e">
        <f>F553/C553*100</f>
        <v>#DIV/0!</v>
      </c>
      <c r="H553" s="185">
        <f>F553/E553*100</f>
        <v>44.63350313963689</v>
      </c>
      <c r="I553" s="9"/>
    </row>
    <row r="554" spans="1:9" ht="15">
      <c r="A554" s="20">
        <v>3222</v>
      </c>
      <c r="B554" s="21" t="s">
        <v>123</v>
      </c>
      <c r="C554" s="430"/>
      <c r="D554" s="365"/>
      <c r="E554" s="365"/>
      <c r="F554" s="365">
        <v>42634.19</v>
      </c>
      <c r="G554" s="33" t="e">
        <f>F554/C554*100</f>
        <v>#DIV/0!</v>
      </c>
      <c r="H554" s="165" t="e">
        <f>F554/E554*100</f>
        <v>#DIV/0!</v>
      </c>
      <c r="I554" s="9"/>
    </row>
    <row r="555" spans="1:9" ht="15">
      <c r="A555" s="595">
        <v>3722</v>
      </c>
      <c r="B555" s="307" t="s">
        <v>139</v>
      </c>
      <c r="C555" s="425"/>
      <c r="D555" s="371"/>
      <c r="E555" s="371"/>
      <c r="F555" s="371"/>
      <c r="G555" s="183" t="e">
        <f>F555/C555*100</f>
        <v>#DIV/0!</v>
      </c>
      <c r="H555" s="181" t="e">
        <f>F555/E555*100</f>
        <v>#DIV/0!</v>
      </c>
      <c r="I555" s="9"/>
    </row>
    <row r="556" spans="1:9" ht="15">
      <c r="A556" s="705" t="s">
        <v>6</v>
      </c>
      <c r="B556" s="705"/>
      <c r="C556" s="596"/>
      <c r="D556" s="596">
        <f>D552</f>
        <v>95520.6</v>
      </c>
      <c r="E556" s="596">
        <f>E552</f>
        <v>95520.6</v>
      </c>
      <c r="F556" s="596">
        <f>F552</f>
        <v>42634.19</v>
      </c>
      <c r="G556" s="132" t="e">
        <f>F556/C556*100</f>
        <v>#DIV/0!</v>
      </c>
      <c r="H556" s="132">
        <f>F556/E556*100</f>
        <v>44.63350313963689</v>
      </c>
      <c r="I556" s="9"/>
    </row>
    <row r="557" spans="1:9" ht="15">
      <c r="A557" s="36"/>
      <c r="B557" s="36"/>
      <c r="C557" s="36"/>
      <c r="D557" s="35"/>
      <c r="E557" s="35"/>
      <c r="F557" s="35"/>
      <c r="G557" s="12"/>
      <c r="H557" s="12"/>
      <c r="I557" s="9"/>
    </row>
    <row r="558" spans="1:8" ht="19.5">
      <c r="A558" s="56"/>
      <c r="B558" s="56"/>
      <c r="C558" s="56"/>
      <c r="D558" s="56"/>
      <c r="E558" s="56"/>
      <c r="F558" s="56"/>
      <c r="G558" s="56"/>
      <c r="H558" s="56"/>
    </row>
    <row r="559" spans="1:8" ht="19.5">
      <c r="A559" s="686" t="s">
        <v>197</v>
      </c>
      <c r="B559" s="686"/>
      <c r="C559" s="686"/>
      <c r="D559" s="72"/>
      <c r="E559" s="56"/>
      <c r="F559" s="56"/>
      <c r="G559" s="56"/>
      <c r="H559" s="56"/>
    </row>
    <row r="560" spans="1:8" ht="19.5">
      <c r="A560" s="681" t="s">
        <v>196</v>
      </c>
      <c r="B560" s="681"/>
      <c r="C560" s="681"/>
      <c r="D560" s="681"/>
      <c r="E560" s="56"/>
      <c r="F560" s="56"/>
      <c r="G560" s="56"/>
      <c r="H560" s="56"/>
    </row>
    <row r="561" spans="1:8" ht="19.5">
      <c r="A561" s="155"/>
      <c r="B561" s="155"/>
      <c r="C561" s="155"/>
      <c r="D561" s="155"/>
      <c r="E561" s="56"/>
      <c r="F561" s="56"/>
      <c r="G561" s="56"/>
      <c r="H561" s="56"/>
    </row>
    <row r="562" spans="1:8" ht="19.5">
      <c r="A562" s="145" t="s">
        <v>72</v>
      </c>
      <c r="B562" s="147"/>
      <c r="C562" s="155"/>
      <c r="D562" s="155"/>
      <c r="E562" s="56"/>
      <c r="F562" s="56"/>
      <c r="G562" s="56"/>
      <c r="H562" s="56"/>
    </row>
    <row r="563" spans="1:8" ht="15" customHeight="1">
      <c r="A563" s="645" t="s">
        <v>71</v>
      </c>
      <c r="B563" s="647" t="s">
        <v>3</v>
      </c>
      <c r="C563" s="647" t="s">
        <v>271</v>
      </c>
      <c r="D563" s="641" t="s">
        <v>272</v>
      </c>
      <c r="E563" s="641" t="s">
        <v>273</v>
      </c>
      <c r="F563" s="641" t="s">
        <v>274</v>
      </c>
      <c r="G563" s="641" t="s">
        <v>68</v>
      </c>
      <c r="H563" s="641" t="s">
        <v>68</v>
      </c>
    </row>
    <row r="564" spans="1:8" ht="27" customHeight="1">
      <c r="A564" s="646"/>
      <c r="B564" s="648"/>
      <c r="C564" s="648"/>
      <c r="D564" s="642"/>
      <c r="E564" s="642"/>
      <c r="F564" s="642"/>
      <c r="G564" s="642"/>
      <c r="H564" s="642"/>
    </row>
    <row r="565" spans="1:8" ht="15">
      <c r="A565" s="654">
        <v>1</v>
      </c>
      <c r="B565" s="655"/>
      <c r="C565" s="83">
        <v>2</v>
      </c>
      <c r="D565" s="84">
        <v>3</v>
      </c>
      <c r="E565" s="84">
        <v>4</v>
      </c>
      <c r="F565" s="84">
        <v>5</v>
      </c>
      <c r="G565" s="84" t="s">
        <v>69</v>
      </c>
      <c r="H565" s="84" t="s">
        <v>70</v>
      </c>
    </row>
    <row r="566" spans="1:8" ht="15">
      <c r="A566" s="222">
        <v>31</v>
      </c>
      <c r="B566" s="223" t="s">
        <v>7</v>
      </c>
      <c r="C566" s="482">
        <f>SUM(C567,C571,C573)</f>
        <v>7409.79</v>
      </c>
      <c r="D566" s="482">
        <f>SUM(D567,D571,D573)</f>
        <v>27568.8</v>
      </c>
      <c r="E566" s="482">
        <f>SUM(E567,E571,E573)</f>
        <v>27568.8</v>
      </c>
      <c r="F566" s="482">
        <f>SUM(F567,F571,F573)</f>
        <v>13918.87</v>
      </c>
      <c r="G566" s="215">
        <f>F566/C566*100</f>
        <v>187.84432487290462</v>
      </c>
      <c r="H566" s="216">
        <f>F566/E566*100</f>
        <v>50.487761527523865</v>
      </c>
    </row>
    <row r="567" spans="1:8" ht="15">
      <c r="A567" s="205">
        <v>311</v>
      </c>
      <c r="B567" s="118" t="s">
        <v>8</v>
      </c>
      <c r="C567" s="380">
        <f>SUM(C568:C570)</f>
        <v>7409.79</v>
      </c>
      <c r="D567" s="380">
        <v>27568.8</v>
      </c>
      <c r="E567" s="380">
        <v>27568.8</v>
      </c>
      <c r="F567" s="380">
        <f>SUM(F568:F570)</f>
        <v>13918.87</v>
      </c>
      <c r="G567" s="114">
        <f>F567/C567*100</f>
        <v>187.84432487290462</v>
      </c>
      <c r="H567" s="185">
        <f>F567/E567*100</f>
        <v>50.487761527523865</v>
      </c>
    </row>
    <row r="568" spans="1:8" ht="15">
      <c r="A568" s="200">
        <v>3111</v>
      </c>
      <c r="B568" s="21" t="s">
        <v>74</v>
      </c>
      <c r="C568" s="381">
        <v>7363.98</v>
      </c>
      <c r="D568" s="381"/>
      <c r="E568" s="381"/>
      <c r="F568" s="381">
        <v>13918.87</v>
      </c>
      <c r="G568" s="33">
        <f>F568/C568*100</f>
        <v>189.01287075738938</v>
      </c>
      <c r="H568" s="165" t="e">
        <f>F568/E568*100</f>
        <v>#DIV/0!</v>
      </c>
    </row>
    <row r="569" spans="1:8" ht="15">
      <c r="A569" s="200">
        <v>3113</v>
      </c>
      <c r="B569" s="21" t="s">
        <v>176</v>
      </c>
      <c r="C569" s="381">
        <v>45.81</v>
      </c>
      <c r="D569" s="381"/>
      <c r="E569" s="381"/>
      <c r="F569" s="381"/>
      <c r="G569" s="33">
        <f>F569/C569*100</f>
        <v>0</v>
      </c>
      <c r="H569" s="165" t="e">
        <f>F569/E569*100</f>
        <v>#DIV/0!</v>
      </c>
    </row>
    <row r="570" spans="1:8" ht="15">
      <c r="A570" s="200">
        <v>3114</v>
      </c>
      <c r="B570" s="21" t="s">
        <v>177</v>
      </c>
      <c r="C570" s="381"/>
      <c r="D570" s="381"/>
      <c r="E570" s="381"/>
      <c r="F570" s="381"/>
      <c r="G570" s="33" t="e">
        <f>F570/C570*100</f>
        <v>#DIV/0!</v>
      </c>
      <c r="H570" s="165" t="e">
        <f>F570/E570*100</f>
        <v>#DIV/0!</v>
      </c>
    </row>
    <row r="571" spans="1:8" ht="15">
      <c r="A571" s="205">
        <v>312</v>
      </c>
      <c r="B571" s="118" t="s">
        <v>9</v>
      </c>
      <c r="C571" s="380">
        <f>SUM(C572)</f>
        <v>0</v>
      </c>
      <c r="D571" s="380">
        <f>SUM(D572)</f>
        <v>0</v>
      </c>
      <c r="E571" s="380">
        <f>SUM(E572)</f>
        <v>0</v>
      </c>
      <c r="F571" s="380">
        <f>SUM(F572)</f>
        <v>0</v>
      </c>
      <c r="G571" s="114" t="e">
        <f aca="true" t="shared" si="51" ref="G571:G579">F571/C571*100</f>
        <v>#DIV/0!</v>
      </c>
      <c r="H571" s="185" t="e">
        <f aca="true" t="shared" si="52" ref="H571:H579">F571/E571*100</f>
        <v>#DIV/0!</v>
      </c>
    </row>
    <row r="572" spans="1:8" ht="15">
      <c r="A572" s="200" t="s">
        <v>85</v>
      </c>
      <c r="B572" s="92" t="s">
        <v>9</v>
      </c>
      <c r="C572" s="381"/>
      <c r="D572" s="381"/>
      <c r="E572" s="381"/>
      <c r="F572" s="381"/>
      <c r="G572" s="33" t="e">
        <f t="shared" si="51"/>
        <v>#DIV/0!</v>
      </c>
      <c r="H572" s="165" t="e">
        <f t="shared" si="52"/>
        <v>#DIV/0!</v>
      </c>
    </row>
    <row r="573" spans="1:8" ht="15">
      <c r="A573" s="205">
        <v>313</v>
      </c>
      <c r="B573" s="118" t="s">
        <v>10</v>
      </c>
      <c r="C573" s="380">
        <f>SUM(C574:C575)</f>
        <v>0</v>
      </c>
      <c r="D573" s="380">
        <f>SUM(D574:D575)</f>
        <v>0</v>
      </c>
      <c r="E573" s="380">
        <f>SUM(E574:E575)</f>
        <v>0</v>
      </c>
      <c r="F573" s="380">
        <f>SUM(F574:F575)</f>
        <v>0</v>
      </c>
      <c r="G573" s="114" t="e">
        <f t="shared" si="51"/>
        <v>#DIV/0!</v>
      </c>
      <c r="H573" s="185" t="e">
        <f t="shared" si="52"/>
        <v>#DIV/0!</v>
      </c>
    </row>
    <row r="574" spans="1:8" ht="15">
      <c r="A574" s="200">
        <v>3132</v>
      </c>
      <c r="B574" s="92" t="s">
        <v>75</v>
      </c>
      <c r="C574" s="381">
        <v>0</v>
      </c>
      <c r="D574" s="381"/>
      <c r="E574" s="381"/>
      <c r="F574" s="381"/>
      <c r="G574" s="33" t="e">
        <f t="shared" si="51"/>
        <v>#DIV/0!</v>
      </c>
      <c r="H574" s="165" t="e">
        <f t="shared" si="52"/>
        <v>#DIV/0!</v>
      </c>
    </row>
    <row r="575" spans="1:8" ht="30">
      <c r="A575" s="200">
        <v>3133</v>
      </c>
      <c r="B575" s="92" t="s">
        <v>76</v>
      </c>
      <c r="C575" s="381">
        <v>0</v>
      </c>
      <c r="D575" s="381"/>
      <c r="E575" s="381"/>
      <c r="F575" s="381"/>
      <c r="G575" s="33" t="e">
        <f t="shared" si="51"/>
        <v>#DIV/0!</v>
      </c>
      <c r="H575" s="165" t="e">
        <f t="shared" si="52"/>
        <v>#DIV/0!</v>
      </c>
    </row>
    <row r="576" spans="1:8" ht="15">
      <c r="A576" s="141">
        <v>32</v>
      </c>
      <c r="B576" s="127" t="s">
        <v>11</v>
      </c>
      <c r="C576" s="366">
        <f>SUM(C577,C582,C589,C598)</f>
        <v>15322.58</v>
      </c>
      <c r="D576" s="366">
        <f>SUM(D577,D582,D589,D598)</f>
        <v>46018</v>
      </c>
      <c r="E576" s="366">
        <f>SUM(E577,E582,E589,E598)</f>
        <v>46018</v>
      </c>
      <c r="F576" s="366">
        <f>SUM(F577,F582,F589,F598)</f>
        <v>21881.649999999998</v>
      </c>
      <c r="G576" s="110">
        <f t="shared" si="51"/>
        <v>142.8065639076448</v>
      </c>
      <c r="H576" s="217">
        <f t="shared" si="52"/>
        <v>47.55019774870702</v>
      </c>
    </row>
    <row r="577" spans="1:8" ht="15">
      <c r="A577" s="142">
        <v>321</v>
      </c>
      <c r="B577" s="116" t="s">
        <v>12</v>
      </c>
      <c r="C577" s="429">
        <f>SUM(C578:C581)</f>
        <v>0</v>
      </c>
      <c r="D577" s="429">
        <f>SUM(D578:D581)</f>
        <v>0</v>
      </c>
      <c r="E577" s="429">
        <f>SUM(E578:E581)</f>
        <v>0</v>
      </c>
      <c r="F577" s="429">
        <f>SUM(F578:F581)</f>
        <v>0</v>
      </c>
      <c r="G577" s="114" t="e">
        <f t="shared" si="51"/>
        <v>#DIV/0!</v>
      </c>
      <c r="H577" s="185" t="e">
        <f t="shared" si="52"/>
        <v>#DIV/0!</v>
      </c>
    </row>
    <row r="578" spans="1:8" ht="15">
      <c r="A578" s="20" t="s">
        <v>77</v>
      </c>
      <c r="B578" s="21" t="s">
        <v>78</v>
      </c>
      <c r="C578" s="430">
        <v>0</v>
      </c>
      <c r="D578" s="365"/>
      <c r="E578" s="365"/>
      <c r="F578" s="365"/>
      <c r="G578" s="33" t="e">
        <f t="shared" si="51"/>
        <v>#DIV/0!</v>
      </c>
      <c r="H578" s="165" t="e">
        <f t="shared" si="52"/>
        <v>#DIV/0!</v>
      </c>
    </row>
    <row r="579" spans="1:8" ht="30">
      <c r="A579" s="20">
        <v>3212</v>
      </c>
      <c r="B579" s="92" t="s">
        <v>13</v>
      </c>
      <c r="C579" s="430">
        <v>0</v>
      </c>
      <c r="D579" s="365"/>
      <c r="E579" s="365"/>
      <c r="F579" s="365"/>
      <c r="G579" s="33" t="e">
        <f t="shared" si="51"/>
        <v>#DIV/0!</v>
      </c>
      <c r="H579" s="165" t="e">
        <f t="shared" si="52"/>
        <v>#DIV/0!</v>
      </c>
    </row>
    <row r="580" spans="1:8" ht="15">
      <c r="A580" s="20">
        <v>3213</v>
      </c>
      <c r="B580" s="21" t="s">
        <v>121</v>
      </c>
      <c r="C580" s="430">
        <v>0</v>
      </c>
      <c r="D580" s="365"/>
      <c r="E580" s="365"/>
      <c r="F580" s="365"/>
      <c r="G580" s="33" t="e">
        <f aca="true" t="shared" si="53" ref="G580:G598">F580/C580*100</f>
        <v>#DIV/0!</v>
      </c>
      <c r="H580" s="165" t="e">
        <f aca="true" t="shared" si="54" ref="H580:H597">F580/E580*100</f>
        <v>#DIV/0!</v>
      </c>
    </row>
    <row r="581" spans="1:8" ht="15">
      <c r="A581" s="20">
        <v>3214</v>
      </c>
      <c r="B581" s="21" t="s">
        <v>122</v>
      </c>
      <c r="C581" s="430">
        <v>0</v>
      </c>
      <c r="D581" s="365"/>
      <c r="E581" s="365"/>
      <c r="F581" s="365"/>
      <c r="G581" s="33" t="e">
        <f t="shared" si="53"/>
        <v>#DIV/0!</v>
      </c>
      <c r="H581" s="165" t="e">
        <f t="shared" si="54"/>
        <v>#DIV/0!</v>
      </c>
    </row>
    <row r="582" spans="1:8" ht="15">
      <c r="A582" s="218">
        <v>322</v>
      </c>
      <c r="B582" s="212" t="s">
        <v>14</v>
      </c>
      <c r="C582" s="431">
        <f>SUM(C583:C588)</f>
        <v>14119.05</v>
      </c>
      <c r="D582" s="431">
        <v>38193.87</v>
      </c>
      <c r="E582" s="431">
        <v>38193.87</v>
      </c>
      <c r="F582" s="431">
        <f>SUM(F583:F588)</f>
        <v>19160.71</v>
      </c>
      <c r="G582" s="114">
        <f t="shared" si="53"/>
        <v>135.70820982998148</v>
      </c>
      <c r="H582" s="185">
        <f t="shared" si="54"/>
        <v>50.16697705678948</v>
      </c>
    </row>
    <row r="583" spans="1:8" ht="15">
      <c r="A583" s="20">
        <v>3221</v>
      </c>
      <c r="B583" s="21" t="s">
        <v>15</v>
      </c>
      <c r="C583" s="430"/>
      <c r="D583" s="365"/>
      <c r="E583" s="365"/>
      <c r="F583" s="365">
        <v>16.5</v>
      </c>
      <c r="G583" s="33" t="e">
        <f t="shared" si="53"/>
        <v>#DIV/0!</v>
      </c>
      <c r="H583" s="165" t="e">
        <f t="shared" si="54"/>
        <v>#DIV/0!</v>
      </c>
    </row>
    <row r="584" spans="1:8" ht="15">
      <c r="A584" s="20">
        <v>3222</v>
      </c>
      <c r="B584" s="21" t="s">
        <v>151</v>
      </c>
      <c r="C584" s="430">
        <v>14119.05</v>
      </c>
      <c r="D584" s="365"/>
      <c r="E584" s="365"/>
      <c r="F584" s="365">
        <v>19144.21</v>
      </c>
      <c r="G584" s="33">
        <f t="shared" si="53"/>
        <v>135.59134644328051</v>
      </c>
      <c r="H584" s="165" t="e">
        <f t="shared" si="54"/>
        <v>#DIV/0!</v>
      </c>
    </row>
    <row r="585" spans="1:8" ht="15">
      <c r="A585" s="20">
        <v>3223</v>
      </c>
      <c r="B585" s="21" t="s">
        <v>82</v>
      </c>
      <c r="C585" s="430"/>
      <c r="D585" s="365"/>
      <c r="E585" s="365"/>
      <c r="F585" s="365"/>
      <c r="G585" s="33" t="e">
        <f t="shared" si="53"/>
        <v>#DIV/0!</v>
      </c>
      <c r="H585" s="165" t="e">
        <f t="shared" si="54"/>
        <v>#DIV/0!</v>
      </c>
    </row>
    <row r="586" spans="1:8" ht="30">
      <c r="A586" s="20">
        <v>3224</v>
      </c>
      <c r="B586" s="21" t="s">
        <v>147</v>
      </c>
      <c r="C586" s="430"/>
      <c r="D586" s="365">
        <f>E586</f>
        <v>0</v>
      </c>
      <c r="E586" s="365"/>
      <c r="F586" s="365"/>
      <c r="G586" s="33" t="e">
        <f t="shared" si="53"/>
        <v>#DIV/0!</v>
      </c>
      <c r="H586" s="165" t="e">
        <f t="shared" si="54"/>
        <v>#DIV/0!</v>
      </c>
    </row>
    <row r="587" spans="1:8" ht="15">
      <c r="A587" s="20">
        <v>3225</v>
      </c>
      <c r="B587" s="21" t="s">
        <v>148</v>
      </c>
      <c r="C587" s="430"/>
      <c r="D587" s="365"/>
      <c r="E587" s="365"/>
      <c r="F587" s="365"/>
      <c r="G587" s="33" t="e">
        <f t="shared" si="53"/>
        <v>#DIV/0!</v>
      </c>
      <c r="H587" s="165" t="e">
        <f t="shared" si="54"/>
        <v>#DIV/0!</v>
      </c>
    </row>
    <row r="588" spans="1:8" ht="15">
      <c r="A588" s="20">
        <v>3227</v>
      </c>
      <c r="B588" s="21" t="s">
        <v>125</v>
      </c>
      <c r="C588" s="430"/>
      <c r="D588" s="365"/>
      <c r="E588" s="365"/>
      <c r="F588" s="365"/>
      <c r="G588" s="33" t="e">
        <f t="shared" si="53"/>
        <v>#DIV/0!</v>
      </c>
      <c r="H588" s="165" t="e">
        <f t="shared" si="54"/>
        <v>#DIV/0!</v>
      </c>
    </row>
    <row r="589" spans="1:8" ht="15">
      <c r="A589" s="218">
        <v>323</v>
      </c>
      <c r="B589" s="212" t="s">
        <v>16</v>
      </c>
      <c r="C589" s="431">
        <f>SUM(C590:C597)</f>
        <v>1203.53</v>
      </c>
      <c r="D589" s="431">
        <v>7824.13</v>
      </c>
      <c r="E589" s="431">
        <v>7824.13</v>
      </c>
      <c r="F589" s="431">
        <f>SUM(F590:F596)</f>
        <v>2720.94</v>
      </c>
      <c r="G589" s="114">
        <f t="shared" si="53"/>
        <v>226.07994815251803</v>
      </c>
      <c r="H589" s="185">
        <f t="shared" si="54"/>
        <v>34.77626266434734</v>
      </c>
    </row>
    <row r="590" spans="1:8" ht="15">
      <c r="A590" s="20">
        <v>3231</v>
      </c>
      <c r="B590" s="21" t="s">
        <v>149</v>
      </c>
      <c r="C590" s="430">
        <v>1203.53</v>
      </c>
      <c r="D590" s="365"/>
      <c r="E590" s="365"/>
      <c r="F590" s="365">
        <v>2720.94</v>
      </c>
      <c r="G590" s="33">
        <f t="shared" si="53"/>
        <v>226.07994815251803</v>
      </c>
      <c r="H590" s="165" t="e">
        <f t="shared" si="54"/>
        <v>#DIV/0!</v>
      </c>
    </row>
    <row r="591" spans="1:8" ht="15">
      <c r="A591" s="20">
        <v>3232</v>
      </c>
      <c r="B591" s="21" t="s">
        <v>89</v>
      </c>
      <c r="C591" s="430"/>
      <c r="D591" s="365"/>
      <c r="E591" s="365"/>
      <c r="F591" s="365"/>
      <c r="G591" s="33" t="e">
        <f t="shared" si="53"/>
        <v>#DIV/0!</v>
      </c>
      <c r="H591" s="165" t="e">
        <f t="shared" si="54"/>
        <v>#DIV/0!</v>
      </c>
    </row>
    <row r="592" spans="1:8" ht="15">
      <c r="A592" s="20">
        <v>3234</v>
      </c>
      <c r="B592" s="21" t="s">
        <v>91</v>
      </c>
      <c r="C592" s="430"/>
      <c r="D592" s="365"/>
      <c r="E592" s="365"/>
      <c r="F592" s="365"/>
      <c r="G592" s="33" t="e">
        <f t="shared" si="53"/>
        <v>#DIV/0!</v>
      </c>
      <c r="H592" s="165" t="e">
        <f t="shared" si="54"/>
        <v>#DIV/0!</v>
      </c>
    </row>
    <row r="593" spans="1:8" ht="15">
      <c r="A593" s="20">
        <v>3235</v>
      </c>
      <c r="B593" s="21" t="s">
        <v>150</v>
      </c>
      <c r="C593" s="430"/>
      <c r="D593" s="365"/>
      <c r="E593" s="365"/>
      <c r="F593" s="365"/>
      <c r="G593" s="33" t="e">
        <f t="shared" si="53"/>
        <v>#DIV/0!</v>
      </c>
      <c r="H593" s="165" t="e">
        <f t="shared" si="54"/>
        <v>#DIV/0!</v>
      </c>
    </row>
    <row r="594" spans="1:8" ht="15">
      <c r="A594" s="20">
        <v>3236</v>
      </c>
      <c r="B594" s="21" t="s">
        <v>127</v>
      </c>
      <c r="C594" s="430"/>
      <c r="D594" s="365"/>
      <c r="E594" s="365"/>
      <c r="F594" s="365"/>
      <c r="G594" s="33" t="e">
        <f t="shared" si="53"/>
        <v>#DIV/0!</v>
      </c>
      <c r="H594" s="165" t="e">
        <f t="shared" si="54"/>
        <v>#DIV/0!</v>
      </c>
    </row>
    <row r="595" spans="1:8" ht="15">
      <c r="A595" s="20">
        <v>3237</v>
      </c>
      <c r="B595" s="21" t="s">
        <v>128</v>
      </c>
      <c r="C595" s="430"/>
      <c r="D595" s="365"/>
      <c r="E595" s="365"/>
      <c r="F595" s="365"/>
      <c r="G595" s="33" t="e">
        <f t="shared" si="53"/>
        <v>#DIV/0!</v>
      </c>
      <c r="H595" s="165" t="e">
        <f t="shared" si="54"/>
        <v>#DIV/0!</v>
      </c>
    </row>
    <row r="596" spans="1:8" ht="15">
      <c r="A596" s="20">
        <v>3238</v>
      </c>
      <c r="B596" s="21" t="s">
        <v>93</v>
      </c>
      <c r="C596" s="430"/>
      <c r="D596" s="365"/>
      <c r="E596" s="365"/>
      <c r="F596" s="365"/>
      <c r="G596" s="33" t="e">
        <f t="shared" si="53"/>
        <v>#DIV/0!</v>
      </c>
      <c r="H596" s="165" t="e">
        <f t="shared" si="54"/>
        <v>#DIV/0!</v>
      </c>
    </row>
    <row r="597" spans="1:8" ht="15">
      <c r="A597" s="200" t="s">
        <v>94</v>
      </c>
      <c r="B597" s="92" t="s">
        <v>17</v>
      </c>
      <c r="C597" s="430"/>
      <c r="D597" s="365"/>
      <c r="E597" s="365"/>
      <c r="F597" s="365"/>
      <c r="G597" s="33" t="e">
        <f t="shared" si="53"/>
        <v>#DIV/0!</v>
      </c>
      <c r="H597" s="165" t="e">
        <f t="shared" si="54"/>
        <v>#DIV/0!</v>
      </c>
    </row>
    <row r="598" spans="1:8" ht="15">
      <c r="A598" s="218">
        <v>329</v>
      </c>
      <c r="B598" s="212" t="s">
        <v>18</v>
      </c>
      <c r="C598" s="431">
        <f>SUM(C599:C603)</f>
        <v>0</v>
      </c>
      <c r="D598" s="431">
        <f>SUM(D600:D603)</f>
        <v>0</v>
      </c>
      <c r="E598" s="431">
        <f>SUM(E600:E603)</f>
        <v>0</v>
      </c>
      <c r="F598" s="431">
        <f>SUM(F600:F603)</f>
        <v>0</v>
      </c>
      <c r="G598" s="114" t="e">
        <f t="shared" si="53"/>
        <v>#DIV/0!</v>
      </c>
      <c r="H598" s="185" t="e">
        <f>F598/E598*100</f>
        <v>#DIV/0!</v>
      </c>
    </row>
    <row r="599" spans="1:8" ht="15">
      <c r="A599" s="200">
        <v>3292</v>
      </c>
      <c r="B599" s="92" t="s">
        <v>175</v>
      </c>
      <c r="C599" s="432">
        <v>0</v>
      </c>
      <c r="D599" s="432"/>
      <c r="E599" s="432"/>
      <c r="F599" s="432"/>
      <c r="G599" s="33" t="e">
        <f aca="true" t="shared" si="55" ref="G599:G611">F599/C599*100</f>
        <v>#DIV/0!</v>
      </c>
      <c r="H599" s="165" t="e">
        <f aca="true" t="shared" si="56" ref="H599:H611">F599/E599*100</f>
        <v>#DIV/0!</v>
      </c>
    </row>
    <row r="600" spans="1:8" ht="15">
      <c r="A600" s="20">
        <v>3293</v>
      </c>
      <c r="B600" s="21" t="s">
        <v>98</v>
      </c>
      <c r="C600" s="430">
        <v>0</v>
      </c>
      <c r="D600" s="365"/>
      <c r="E600" s="365"/>
      <c r="F600" s="365"/>
      <c r="G600" s="33" t="e">
        <f t="shared" si="55"/>
        <v>#DIV/0!</v>
      </c>
      <c r="H600" s="165" t="e">
        <f t="shared" si="56"/>
        <v>#DIV/0!</v>
      </c>
    </row>
    <row r="601" spans="1:8" ht="15">
      <c r="A601" s="20">
        <v>3294</v>
      </c>
      <c r="B601" s="21" t="s">
        <v>129</v>
      </c>
      <c r="C601" s="430">
        <v>0</v>
      </c>
      <c r="D601" s="365"/>
      <c r="E601" s="365"/>
      <c r="F601" s="365"/>
      <c r="G601" s="33" t="e">
        <f t="shared" si="55"/>
        <v>#DIV/0!</v>
      </c>
      <c r="H601" s="165" t="e">
        <f t="shared" si="56"/>
        <v>#DIV/0!</v>
      </c>
    </row>
    <row r="602" spans="1:8" ht="15">
      <c r="A602" s="20">
        <v>3295</v>
      </c>
      <c r="B602" s="21" t="s">
        <v>99</v>
      </c>
      <c r="C602" s="430">
        <v>0</v>
      </c>
      <c r="D602" s="365"/>
      <c r="E602" s="365"/>
      <c r="F602" s="365"/>
      <c r="G602" s="33" t="e">
        <f t="shared" si="55"/>
        <v>#DIV/0!</v>
      </c>
      <c r="H602" s="165" t="e">
        <f t="shared" si="56"/>
        <v>#DIV/0!</v>
      </c>
    </row>
    <row r="603" spans="1:8" ht="15">
      <c r="A603" s="20">
        <v>3299</v>
      </c>
      <c r="B603" s="21" t="s">
        <v>18</v>
      </c>
      <c r="C603" s="430">
        <v>0</v>
      </c>
      <c r="D603" s="365">
        <v>0</v>
      </c>
      <c r="E603" s="365"/>
      <c r="F603" s="365"/>
      <c r="G603" s="33" t="e">
        <f t="shared" si="55"/>
        <v>#DIV/0!</v>
      </c>
      <c r="H603" s="165" t="e">
        <f t="shared" si="56"/>
        <v>#DIV/0!</v>
      </c>
    </row>
    <row r="604" spans="1:8" ht="15">
      <c r="A604" s="151">
        <v>34</v>
      </c>
      <c r="B604" s="152" t="s">
        <v>19</v>
      </c>
      <c r="C604" s="433">
        <f>SUM(C605)</f>
        <v>0</v>
      </c>
      <c r="D604" s="433">
        <f>SUM(D605)</f>
        <v>0</v>
      </c>
      <c r="E604" s="433">
        <f>SUM(E605)</f>
        <v>0</v>
      </c>
      <c r="F604" s="433">
        <f>SUM(F605)</f>
        <v>0</v>
      </c>
      <c r="G604" s="110" t="e">
        <f t="shared" si="55"/>
        <v>#DIV/0!</v>
      </c>
      <c r="H604" s="217" t="e">
        <f t="shared" si="56"/>
        <v>#DIV/0!</v>
      </c>
    </row>
    <row r="605" spans="1:8" ht="15">
      <c r="A605" s="218">
        <v>343</v>
      </c>
      <c r="B605" s="212" t="s">
        <v>20</v>
      </c>
      <c r="C605" s="431">
        <f>SUM(C606,C607)</f>
        <v>0</v>
      </c>
      <c r="D605" s="431">
        <f>SUM(D606,D607)</f>
        <v>0</v>
      </c>
      <c r="E605" s="431">
        <f>SUM(E606,E607)</f>
        <v>0</v>
      </c>
      <c r="F605" s="431">
        <f>SUM(F606,F607)</f>
        <v>0</v>
      </c>
      <c r="G605" s="114" t="e">
        <f t="shared" si="55"/>
        <v>#DIV/0!</v>
      </c>
      <c r="H605" s="185" t="e">
        <f t="shared" si="56"/>
        <v>#DIV/0!</v>
      </c>
    </row>
    <row r="606" spans="1:8" ht="15">
      <c r="A606" s="20">
        <v>3431</v>
      </c>
      <c r="B606" s="21" t="s">
        <v>102</v>
      </c>
      <c r="C606" s="430">
        <v>0</v>
      </c>
      <c r="D606" s="365"/>
      <c r="E606" s="365"/>
      <c r="F606" s="365"/>
      <c r="G606" s="33" t="e">
        <f t="shared" si="55"/>
        <v>#DIV/0!</v>
      </c>
      <c r="H606" s="165" t="e">
        <f t="shared" si="56"/>
        <v>#DIV/0!</v>
      </c>
    </row>
    <row r="607" spans="1:8" ht="15">
      <c r="A607" s="20">
        <v>3433</v>
      </c>
      <c r="B607" s="21" t="s">
        <v>136</v>
      </c>
      <c r="C607" s="430"/>
      <c r="D607" s="365"/>
      <c r="E607" s="365"/>
      <c r="F607" s="365"/>
      <c r="G607" s="33" t="e">
        <f t="shared" si="55"/>
        <v>#DIV/0!</v>
      </c>
      <c r="H607" s="165" t="e">
        <f t="shared" si="56"/>
        <v>#DIV/0!</v>
      </c>
    </row>
    <row r="608" spans="1:8" ht="15">
      <c r="A608" s="151">
        <v>42</v>
      </c>
      <c r="B608" s="152" t="s">
        <v>152</v>
      </c>
      <c r="C608" s="433">
        <f>SUM(C609)</f>
        <v>0</v>
      </c>
      <c r="D608" s="433">
        <f aca="true" t="shared" si="57" ref="D608:F609">SUM(D609)</f>
        <v>0</v>
      </c>
      <c r="E608" s="433">
        <f t="shared" si="57"/>
        <v>0</v>
      </c>
      <c r="F608" s="433">
        <f t="shared" si="57"/>
        <v>0</v>
      </c>
      <c r="G608" s="110" t="e">
        <f t="shared" si="55"/>
        <v>#DIV/0!</v>
      </c>
      <c r="H608" s="217" t="e">
        <f t="shared" si="56"/>
        <v>#DIV/0!</v>
      </c>
    </row>
    <row r="609" spans="1:8" ht="15">
      <c r="A609" s="218">
        <v>424</v>
      </c>
      <c r="B609" s="212" t="s">
        <v>153</v>
      </c>
      <c r="C609" s="431">
        <f>SUM(C610)</f>
        <v>0</v>
      </c>
      <c r="D609" s="431">
        <f t="shared" si="57"/>
        <v>0</v>
      </c>
      <c r="E609" s="431">
        <f t="shared" si="57"/>
        <v>0</v>
      </c>
      <c r="F609" s="431">
        <f t="shared" si="57"/>
        <v>0</v>
      </c>
      <c r="G609" s="114" t="e">
        <f t="shared" si="55"/>
        <v>#DIV/0!</v>
      </c>
      <c r="H609" s="185" t="e">
        <f t="shared" si="56"/>
        <v>#DIV/0!</v>
      </c>
    </row>
    <row r="610" spans="1:8" ht="15">
      <c r="A610" s="219">
        <v>4241</v>
      </c>
      <c r="B610" s="159" t="s">
        <v>153</v>
      </c>
      <c r="C610" s="434"/>
      <c r="D610" s="410"/>
      <c r="E610" s="410"/>
      <c r="F610" s="410"/>
      <c r="G610" s="178" t="e">
        <f t="shared" si="55"/>
        <v>#DIV/0!</v>
      </c>
      <c r="H610" s="179" t="e">
        <f t="shared" si="56"/>
        <v>#DIV/0!</v>
      </c>
    </row>
    <row r="611" spans="1:8" ht="15">
      <c r="A611" s="656" t="s">
        <v>6</v>
      </c>
      <c r="B611" s="657"/>
      <c r="C611" s="435">
        <f>SUM(C566,C576,C604,C608)</f>
        <v>22732.37</v>
      </c>
      <c r="D611" s="435">
        <f>SUM(D566,D576,D604,D608)</f>
        <v>73586.8</v>
      </c>
      <c r="E611" s="435">
        <f>SUM(E566,E576,E604,E608)</f>
        <v>73586.8</v>
      </c>
      <c r="F611" s="435">
        <f>SUM(F566,F576,F604,F608)</f>
        <v>35800.52</v>
      </c>
      <c r="G611" s="139">
        <f t="shared" si="55"/>
        <v>157.48696682308093</v>
      </c>
      <c r="H611" s="140">
        <f t="shared" si="56"/>
        <v>48.65073627335337</v>
      </c>
    </row>
    <row r="612" spans="1:8" ht="19.5">
      <c r="A612" s="56"/>
      <c r="B612" s="56"/>
      <c r="C612" s="56"/>
      <c r="D612" s="56"/>
      <c r="E612" s="56"/>
      <c r="F612" s="56"/>
      <c r="G612" s="56"/>
      <c r="H612" s="56"/>
    </row>
    <row r="613" spans="1:8" ht="19.5">
      <c r="A613" s="145" t="s">
        <v>193</v>
      </c>
      <c r="B613" s="56"/>
      <c r="C613" s="56"/>
      <c r="D613" s="56"/>
      <c r="E613" s="56"/>
      <c r="F613" s="56"/>
      <c r="G613" s="56"/>
      <c r="H613" s="56"/>
    </row>
    <row r="614" spans="1:8" ht="15" customHeight="1">
      <c r="A614" s="645" t="s">
        <v>71</v>
      </c>
      <c r="B614" s="647" t="s">
        <v>3</v>
      </c>
      <c r="C614" s="647" t="s">
        <v>271</v>
      </c>
      <c r="D614" s="641" t="s">
        <v>272</v>
      </c>
      <c r="E614" s="641" t="s">
        <v>273</v>
      </c>
      <c r="F614" s="641" t="s">
        <v>274</v>
      </c>
      <c r="G614" s="641" t="s">
        <v>68</v>
      </c>
      <c r="H614" s="641" t="s">
        <v>68</v>
      </c>
    </row>
    <row r="615" spans="1:8" ht="30" customHeight="1">
      <c r="A615" s="646"/>
      <c r="B615" s="648"/>
      <c r="C615" s="648"/>
      <c r="D615" s="642"/>
      <c r="E615" s="642"/>
      <c r="F615" s="642"/>
      <c r="G615" s="642"/>
      <c r="H615" s="642"/>
    </row>
    <row r="616" spans="1:8" ht="15">
      <c r="A616" s="654">
        <v>1</v>
      </c>
      <c r="B616" s="655"/>
      <c r="C616" s="83">
        <v>2</v>
      </c>
      <c r="D616" s="84">
        <v>3</v>
      </c>
      <c r="E616" s="84">
        <v>4</v>
      </c>
      <c r="F616" s="84">
        <v>5</v>
      </c>
      <c r="G616" s="84" t="s">
        <v>69</v>
      </c>
      <c r="H616" s="84" t="s">
        <v>70</v>
      </c>
    </row>
    <row r="617" spans="1:8" ht="15">
      <c r="A617" s="222">
        <v>31</v>
      </c>
      <c r="B617" s="223" t="s">
        <v>7</v>
      </c>
      <c r="C617" s="483">
        <f>SUM(C618)</f>
        <v>3591.77</v>
      </c>
      <c r="D617" s="482">
        <f>SUM(D618)</f>
        <v>1571.26</v>
      </c>
      <c r="E617" s="482">
        <f>SUM(E618)</f>
        <v>1571.26</v>
      </c>
      <c r="F617" s="482">
        <f>SUM(F618)</f>
        <v>1571.26</v>
      </c>
      <c r="G617" s="215">
        <f>F617/C617*100</f>
        <v>43.74611960119941</v>
      </c>
      <c r="H617" s="216">
        <f>F617/E617*100</f>
        <v>100</v>
      </c>
    </row>
    <row r="618" spans="1:8" ht="15">
      <c r="A618" s="205">
        <v>311</v>
      </c>
      <c r="B618" s="118" t="s">
        <v>8</v>
      </c>
      <c r="C618" s="380">
        <f>SUM(C619:C619)</f>
        <v>3591.77</v>
      </c>
      <c r="D618" s="380">
        <v>1571.26</v>
      </c>
      <c r="E618" s="380">
        <v>1571.26</v>
      </c>
      <c r="F618" s="380">
        <f>SUM(F619:F619)</f>
        <v>1571.26</v>
      </c>
      <c r="G618" s="114">
        <f>F618/C618*100</f>
        <v>43.74611960119941</v>
      </c>
      <c r="H618" s="185">
        <f>F618/E618*100</f>
        <v>100</v>
      </c>
    </row>
    <row r="619" spans="1:8" ht="15">
      <c r="A619" s="200">
        <v>3111</v>
      </c>
      <c r="B619" s="21" t="s">
        <v>74</v>
      </c>
      <c r="C619" s="381">
        <v>3591.77</v>
      </c>
      <c r="D619" s="381"/>
      <c r="E619" s="381"/>
      <c r="F619" s="381">
        <v>1571.26</v>
      </c>
      <c r="G619" s="33">
        <f>F619/C619*100</f>
        <v>43.74611960119941</v>
      </c>
      <c r="H619" s="165" t="e">
        <f>F619/E619*100</f>
        <v>#DIV/0!</v>
      </c>
    </row>
    <row r="620" spans="1:8" ht="15">
      <c r="A620" s="141">
        <v>32</v>
      </c>
      <c r="B620" s="127" t="s">
        <v>11</v>
      </c>
      <c r="C620" s="366">
        <f>SUM(C621)</f>
        <v>0</v>
      </c>
      <c r="D620" s="366">
        <f>SUM(D621)</f>
        <v>0</v>
      </c>
      <c r="E620" s="366">
        <f>SUM(E621)</f>
        <v>0</v>
      </c>
      <c r="F620" s="366">
        <f>SUM(F621)</f>
        <v>0</v>
      </c>
      <c r="G620" s="110" t="e">
        <f>F620/C620*100</f>
        <v>#DIV/0!</v>
      </c>
      <c r="H620" s="217" t="e">
        <f>F620/E620*100</f>
        <v>#DIV/0!</v>
      </c>
    </row>
    <row r="621" spans="1:8" ht="15">
      <c r="A621" s="218">
        <v>322</v>
      </c>
      <c r="B621" s="212" t="s">
        <v>14</v>
      </c>
      <c r="C621" s="431">
        <f>SUM(C622:C627)</f>
        <v>0</v>
      </c>
      <c r="D621" s="431">
        <f>SUM(D622:D627)</f>
        <v>0</v>
      </c>
      <c r="E621" s="431">
        <f>SUM(E622:E627)</f>
        <v>0</v>
      </c>
      <c r="F621" s="431">
        <f>SUM(F622:F627)</f>
        <v>0</v>
      </c>
      <c r="G621" s="114" t="e">
        <f aca="true" t="shared" si="58" ref="G621:G627">F621/C621*100</f>
        <v>#DIV/0!</v>
      </c>
      <c r="H621" s="185" t="e">
        <f aca="true" t="shared" si="59" ref="H621:H627">F621/E621*100</f>
        <v>#DIV/0!</v>
      </c>
    </row>
    <row r="622" spans="1:8" ht="15">
      <c r="A622" s="20">
        <v>3221</v>
      </c>
      <c r="B622" s="21" t="s">
        <v>15</v>
      </c>
      <c r="C622" s="430">
        <v>0</v>
      </c>
      <c r="D622" s="365"/>
      <c r="E622" s="365"/>
      <c r="F622" s="365"/>
      <c r="G622" s="33" t="e">
        <f t="shared" si="58"/>
        <v>#DIV/0!</v>
      </c>
      <c r="H622" s="165" t="e">
        <f t="shared" si="59"/>
        <v>#DIV/0!</v>
      </c>
    </row>
    <row r="623" spans="1:8" ht="15">
      <c r="A623" s="20">
        <v>3222</v>
      </c>
      <c r="B623" s="21" t="s">
        <v>151</v>
      </c>
      <c r="C623" s="430">
        <v>0</v>
      </c>
      <c r="D623" s="365"/>
      <c r="E623" s="365"/>
      <c r="F623" s="365"/>
      <c r="G623" s="33" t="e">
        <f t="shared" si="58"/>
        <v>#DIV/0!</v>
      </c>
      <c r="H623" s="165" t="e">
        <f t="shared" si="59"/>
        <v>#DIV/0!</v>
      </c>
    </row>
    <row r="624" spans="1:8" ht="15">
      <c r="A624" s="20">
        <v>3223</v>
      </c>
      <c r="B624" s="21" t="s">
        <v>82</v>
      </c>
      <c r="C624" s="430">
        <v>0</v>
      </c>
      <c r="D624" s="365"/>
      <c r="E624" s="365"/>
      <c r="F624" s="365"/>
      <c r="G624" s="33" t="e">
        <f t="shared" si="58"/>
        <v>#DIV/0!</v>
      </c>
      <c r="H624" s="165" t="e">
        <f t="shared" si="59"/>
        <v>#DIV/0!</v>
      </c>
    </row>
    <row r="625" spans="1:8" ht="30">
      <c r="A625" s="20">
        <v>3224</v>
      </c>
      <c r="B625" s="21" t="s">
        <v>147</v>
      </c>
      <c r="C625" s="430">
        <v>0</v>
      </c>
      <c r="D625" s="365"/>
      <c r="E625" s="365"/>
      <c r="F625" s="365"/>
      <c r="G625" s="33" t="e">
        <f t="shared" si="58"/>
        <v>#DIV/0!</v>
      </c>
      <c r="H625" s="165" t="e">
        <f t="shared" si="59"/>
        <v>#DIV/0!</v>
      </c>
    </row>
    <row r="626" spans="1:8" ht="15">
      <c r="A626" s="20">
        <v>3225</v>
      </c>
      <c r="B626" s="21" t="s">
        <v>148</v>
      </c>
      <c r="C626" s="430">
        <v>0</v>
      </c>
      <c r="D626" s="365"/>
      <c r="E626" s="365"/>
      <c r="F626" s="365"/>
      <c r="G626" s="33" t="e">
        <f t="shared" si="58"/>
        <v>#DIV/0!</v>
      </c>
      <c r="H626" s="165" t="e">
        <f t="shared" si="59"/>
        <v>#DIV/0!</v>
      </c>
    </row>
    <row r="627" spans="1:8" ht="15">
      <c r="A627" s="219">
        <v>3227</v>
      </c>
      <c r="B627" s="159" t="s">
        <v>125</v>
      </c>
      <c r="C627" s="434">
        <v>0</v>
      </c>
      <c r="D627" s="410"/>
      <c r="E627" s="410"/>
      <c r="F627" s="410"/>
      <c r="G627" s="178" t="e">
        <f t="shared" si="58"/>
        <v>#DIV/0!</v>
      </c>
      <c r="H627" s="179" t="e">
        <f t="shared" si="59"/>
        <v>#DIV/0!</v>
      </c>
    </row>
    <row r="628" spans="1:8" ht="15">
      <c r="A628" s="656" t="s">
        <v>6</v>
      </c>
      <c r="B628" s="657"/>
      <c r="C628" s="435">
        <f>SUM(C617,C620)</f>
        <v>3591.77</v>
      </c>
      <c r="D628" s="435">
        <f>SUM(D617,D620)</f>
        <v>1571.26</v>
      </c>
      <c r="E628" s="435">
        <f>SUM(E617,E620)</f>
        <v>1571.26</v>
      </c>
      <c r="F628" s="435">
        <f>SUM(F617,F620)</f>
        <v>1571.26</v>
      </c>
      <c r="G628" s="139">
        <f>F628/C628*100</f>
        <v>43.74611960119941</v>
      </c>
      <c r="H628" s="140">
        <f>F628/E628*100</f>
        <v>100</v>
      </c>
    </row>
    <row r="629" spans="1:8" ht="19.5">
      <c r="A629" s="56"/>
      <c r="B629" s="56"/>
      <c r="C629" s="56"/>
      <c r="D629" s="56"/>
      <c r="E629" s="56"/>
      <c r="F629" s="56"/>
      <c r="G629" s="56"/>
      <c r="H629" s="56"/>
    </row>
    <row r="630" spans="1:8" ht="19.5">
      <c r="A630" s="56"/>
      <c r="B630" s="56"/>
      <c r="C630" s="56"/>
      <c r="D630" s="56"/>
      <c r="E630" s="56"/>
      <c r="F630" s="56"/>
      <c r="G630" s="56"/>
      <c r="H630" s="56"/>
    </row>
    <row r="631" spans="1:8" ht="19.5">
      <c r="A631" s="145" t="s">
        <v>194</v>
      </c>
      <c r="B631" s="147"/>
      <c r="C631" s="155"/>
      <c r="D631" s="155"/>
      <c r="E631" s="56"/>
      <c r="F631" s="56"/>
      <c r="G631" s="56"/>
      <c r="H631" s="56"/>
    </row>
    <row r="632" spans="1:8" ht="15" customHeight="1">
      <c r="A632" s="645" t="s">
        <v>71</v>
      </c>
      <c r="B632" s="647" t="s">
        <v>3</v>
      </c>
      <c r="C632" s="647" t="s">
        <v>271</v>
      </c>
      <c r="D632" s="641" t="s">
        <v>272</v>
      </c>
      <c r="E632" s="641" t="s">
        <v>273</v>
      </c>
      <c r="F632" s="641" t="s">
        <v>274</v>
      </c>
      <c r="G632" s="641" t="s">
        <v>68</v>
      </c>
      <c r="H632" s="641" t="s">
        <v>68</v>
      </c>
    </row>
    <row r="633" spans="1:8" ht="30.75" customHeight="1">
      <c r="A633" s="646"/>
      <c r="B633" s="648"/>
      <c r="C633" s="648"/>
      <c r="D633" s="642"/>
      <c r="E633" s="642"/>
      <c r="F633" s="642"/>
      <c r="G633" s="642"/>
      <c r="H633" s="642"/>
    </row>
    <row r="634" spans="1:8" ht="15">
      <c r="A634" s="654">
        <v>1</v>
      </c>
      <c r="B634" s="655"/>
      <c r="C634" s="83">
        <v>2</v>
      </c>
      <c r="D634" s="84">
        <v>3</v>
      </c>
      <c r="E634" s="84">
        <v>4</v>
      </c>
      <c r="F634" s="84">
        <v>5</v>
      </c>
      <c r="G634" s="84" t="s">
        <v>69</v>
      </c>
      <c r="H634" s="84" t="s">
        <v>70</v>
      </c>
    </row>
    <row r="635" spans="1:8" ht="15">
      <c r="A635" s="222">
        <v>31</v>
      </c>
      <c r="B635" s="223" t="s">
        <v>7</v>
      </c>
      <c r="C635" s="482">
        <f>SUM(C636,C640,C642)</f>
        <v>26602.62</v>
      </c>
      <c r="D635" s="482">
        <f>SUM(D636,D640,D642)</f>
        <v>62061.009999999995</v>
      </c>
      <c r="E635" s="482">
        <f>SUM(E636,E640,E642)</f>
        <v>62061.009999999995</v>
      </c>
      <c r="F635" s="482">
        <f>SUM(F636,F640,F642)</f>
        <v>28020.18</v>
      </c>
      <c r="G635" s="215">
        <f>F635/C635*100</f>
        <v>105.32864808052742</v>
      </c>
      <c r="H635" s="216">
        <f>F635/E635*100</f>
        <v>45.149410233575</v>
      </c>
    </row>
    <row r="636" spans="1:8" ht="15">
      <c r="A636" s="205">
        <v>311</v>
      </c>
      <c r="B636" s="118" t="s">
        <v>8</v>
      </c>
      <c r="C636" s="380">
        <f>SUM(C637:C639)</f>
        <v>19965.46</v>
      </c>
      <c r="D636" s="380">
        <v>45807.32</v>
      </c>
      <c r="E636" s="380">
        <v>45807.32</v>
      </c>
      <c r="F636" s="380">
        <f>SUM(F637:F639)</f>
        <v>20639.66</v>
      </c>
      <c r="G636" s="114">
        <f>F636/C636*100</f>
        <v>103.37683178849875</v>
      </c>
      <c r="H636" s="185">
        <f>F636/E636*100</f>
        <v>45.0575584862856</v>
      </c>
    </row>
    <row r="637" spans="1:8" ht="15">
      <c r="A637" s="200">
        <v>3111</v>
      </c>
      <c r="B637" s="21" t="s">
        <v>74</v>
      </c>
      <c r="C637" s="381">
        <v>19965.46</v>
      </c>
      <c r="D637" s="381"/>
      <c r="E637" s="381"/>
      <c r="F637" s="381">
        <v>20639.66</v>
      </c>
      <c r="G637" s="33">
        <f>F637/C637*100</f>
        <v>103.37683178849875</v>
      </c>
      <c r="H637" s="165" t="e">
        <f>F637/E637*100</f>
        <v>#DIV/0!</v>
      </c>
    </row>
    <row r="638" spans="1:8" ht="15">
      <c r="A638" s="200">
        <v>3113</v>
      </c>
      <c r="B638" s="21" t="s">
        <v>176</v>
      </c>
      <c r="C638" s="381"/>
      <c r="D638" s="381"/>
      <c r="E638" s="381"/>
      <c r="F638" s="381"/>
      <c r="G638" s="33" t="e">
        <f>F638/C638*100</f>
        <v>#DIV/0!</v>
      </c>
      <c r="H638" s="165" t="e">
        <f>F638/E638*100</f>
        <v>#DIV/0!</v>
      </c>
    </row>
    <row r="639" spans="1:8" ht="15">
      <c r="A639" s="200">
        <v>3114</v>
      </c>
      <c r="B639" s="21" t="s">
        <v>177</v>
      </c>
      <c r="C639" s="381"/>
      <c r="D639" s="381"/>
      <c r="E639" s="381"/>
      <c r="F639" s="381"/>
      <c r="G639" s="33" t="e">
        <f>F639/C639*100</f>
        <v>#DIV/0!</v>
      </c>
      <c r="H639" s="165" t="e">
        <f>F639/E639*100</f>
        <v>#DIV/0!</v>
      </c>
    </row>
    <row r="640" spans="1:8" ht="15">
      <c r="A640" s="205">
        <v>312</v>
      </c>
      <c r="B640" s="118" t="s">
        <v>9</v>
      </c>
      <c r="C640" s="380">
        <f>SUM(C641)</f>
        <v>1493.64</v>
      </c>
      <c r="D640" s="380">
        <v>3829.42</v>
      </c>
      <c r="E640" s="380">
        <v>3829.42</v>
      </c>
      <c r="F640" s="380">
        <f>SUM(F641)</f>
        <v>1344.24</v>
      </c>
      <c r="G640" s="114">
        <f aca="true" t="shared" si="60" ref="G640:G648">F640/C640*100</f>
        <v>89.99758978067004</v>
      </c>
      <c r="H640" s="185">
        <f aca="true" t="shared" si="61" ref="H640:H648">F640/E640*100</f>
        <v>35.102965984404946</v>
      </c>
    </row>
    <row r="641" spans="1:8" ht="15">
      <c r="A641" s="200" t="s">
        <v>85</v>
      </c>
      <c r="B641" s="92" t="s">
        <v>9</v>
      </c>
      <c r="C641" s="381">
        <v>1493.64</v>
      </c>
      <c r="D641" s="381"/>
      <c r="E641" s="381"/>
      <c r="F641" s="381">
        <v>1344.24</v>
      </c>
      <c r="G641" s="33">
        <f t="shared" si="60"/>
        <v>89.99758978067004</v>
      </c>
      <c r="H641" s="165" t="e">
        <f t="shared" si="61"/>
        <v>#DIV/0!</v>
      </c>
    </row>
    <row r="642" spans="1:8" ht="15">
      <c r="A642" s="205">
        <v>313</v>
      </c>
      <c r="B642" s="118" t="s">
        <v>10</v>
      </c>
      <c r="C642" s="380">
        <f>SUM(C643:C644)</f>
        <v>5143.52</v>
      </c>
      <c r="D642" s="380">
        <v>12424.27</v>
      </c>
      <c r="E642" s="380">
        <v>12424.27</v>
      </c>
      <c r="F642" s="380">
        <f>SUM(F643:F644)</f>
        <v>6036.28</v>
      </c>
      <c r="G642" s="114">
        <f t="shared" si="60"/>
        <v>117.35698509969825</v>
      </c>
      <c r="H642" s="185">
        <f t="shared" si="61"/>
        <v>48.58458484884826</v>
      </c>
    </row>
    <row r="643" spans="1:8" ht="15">
      <c r="A643" s="200">
        <v>3132</v>
      </c>
      <c r="B643" s="92" t="s">
        <v>75</v>
      </c>
      <c r="C643" s="381">
        <v>5143.52</v>
      </c>
      <c r="D643" s="381"/>
      <c r="E643" s="381"/>
      <c r="F643" s="381">
        <v>6036.28</v>
      </c>
      <c r="G643" s="33">
        <f t="shared" si="60"/>
        <v>117.35698509969825</v>
      </c>
      <c r="H643" s="165" t="e">
        <f t="shared" si="61"/>
        <v>#DIV/0!</v>
      </c>
    </row>
    <row r="644" spans="1:8" ht="30">
      <c r="A644" s="200">
        <v>3133</v>
      </c>
      <c r="B644" s="92" t="s">
        <v>76</v>
      </c>
      <c r="C644" s="381"/>
      <c r="D644" s="381"/>
      <c r="E644" s="381"/>
      <c r="F644" s="381"/>
      <c r="G644" s="33" t="e">
        <f t="shared" si="60"/>
        <v>#DIV/0!</v>
      </c>
      <c r="H644" s="165" t="e">
        <f t="shared" si="61"/>
        <v>#DIV/0!</v>
      </c>
    </row>
    <row r="645" spans="1:8" ht="15">
      <c r="A645" s="141">
        <v>32</v>
      </c>
      <c r="B645" s="127" t="s">
        <v>11</v>
      </c>
      <c r="C645" s="366">
        <f>SUM(C646,C651,C658,C667)</f>
        <v>1217.33</v>
      </c>
      <c r="D645" s="366">
        <f>SUM(D646,D651,D658,D667)</f>
        <v>3889.62</v>
      </c>
      <c r="E645" s="366">
        <f>SUM(E646,E651,E658,E667)</f>
        <v>3889.62</v>
      </c>
      <c r="F645" s="366">
        <f>SUM(F646,F651,F658,F667)</f>
        <v>1930.73</v>
      </c>
      <c r="G645" s="110">
        <f t="shared" si="60"/>
        <v>158.60366539886473</v>
      </c>
      <c r="H645" s="217">
        <f t="shared" si="61"/>
        <v>49.63801091109158</v>
      </c>
    </row>
    <row r="646" spans="1:8" ht="15">
      <c r="A646" s="142">
        <v>321</v>
      </c>
      <c r="B646" s="116" t="s">
        <v>12</v>
      </c>
      <c r="C646" s="429">
        <f>SUM(C647:C650)</f>
        <v>1217.33</v>
      </c>
      <c r="D646" s="429">
        <v>3889.62</v>
      </c>
      <c r="E646" s="429">
        <v>3889.62</v>
      </c>
      <c r="F646" s="429">
        <f>SUM(F647:F650)</f>
        <v>1930.73</v>
      </c>
      <c r="G646" s="114">
        <f t="shared" si="60"/>
        <v>158.60366539886473</v>
      </c>
      <c r="H646" s="185">
        <f t="shared" si="61"/>
        <v>49.63801091109158</v>
      </c>
    </row>
    <row r="647" spans="1:8" ht="15">
      <c r="A647" s="20" t="s">
        <v>77</v>
      </c>
      <c r="B647" s="21" t="s">
        <v>78</v>
      </c>
      <c r="C647" s="430">
        <v>0</v>
      </c>
      <c r="D647" s="365"/>
      <c r="E647" s="365"/>
      <c r="F647" s="365"/>
      <c r="G647" s="33" t="e">
        <f t="shared" si="60"/>
        <v>#DIV/0!</v>
      </c>
      <c r="H647" s="165" t="e">
        <f t="shared" si="61"/>
        <v>#DIV/0!</v>
      </c>
    </row>
    <row r="648" spans="1:8" ht="30">
      <c r="A648" s="20">
        <v>3212</v>
      </c>
      <c r="B648" s="92" t="s">
        <v>13</v>
      </c>
      <c r="C648" s="430">
        <v>1217.33</v>
      </c>
      <c r="D648" s="365"/>
      <c r="E648" s="365"/>
      <c r="F648" s="365">
        <v>1930.73</v>
      </c>
      <c r="G648" s="33">
        <f t="shared" si="60"/>
        <v>158.60366539886473</v>
      </c>
      <c r="H648" s="165" t="e">
        <f t="shared" si="61"/>
        <v>#DIV/0!</v>
      </c>
    </row>
    <row r="649" spans="1:8" ht="15">
      <c r="A649" s="20">
        <v>3213</v>
      </c>
      <c r="B649" s="21" t="s">
        <v>121</v>
      </c>
      <c r="C649" s="430"/>
      <c r="D649" s="365"/>
      <c r="E649" s="365"/>
      <c r="F649" s="365"/>
      <c r="G649" s="33" t="e">
        <f aca="true" t="shared" si="62" ref="G649:G667">F649/C649*100</f>
        <v>#DIV/0!</v>
      </c>
      <c r="H649" s="165" t="e">
        <f aca="true" t="shared" si="63" ref="H649:H665">F649/E649*100</f>
        <v>#DIV/0!</v>
      </c>
    </row>
    <row r="650" spans="1:8" ht="15">
      <c r="A650" s="20">
        <v>3214</v>
      </c>
      <c r="B650" s="21" t="s">
        <v>122</v>
      </c>
      <c r="C650" s="430">
        <v>0</v>
      </c>
      <c r="D650" s="365"/>
      <c r="E650" s="365"/>
      <c r="F650" s="365"/>
      <c r="G650" s="33" t="e">
        <f t="shared" si="62"/>
        <v>#DIV/0!</v>
      </c>
      <c r="H650" s="165" t="e">
        <f t="shared" si="63"/>
        <v>#DIV/0!</v>
      </c>
    </row>
    <row r="651" spans="1:8" ht="15">
      <c r="A651" s="218">
        <v>322</v>
      </c>
      <c r="B651" s="212" t="s">
        <v>14</v>
      </c>
      <c r="C651" s="431">
        <f>SUM(C652:C657)</f>
        <v>0</v>
      </c>
      <c r="D651" s="431">
        <f>SUM(D652:D657)</f>
        <v>0</v>
      </c>
      <c r="E651" s="431">
        <f>SUM(E652:E657)</f>
        <v>0</v>
      </c>
      <c r="F651" s="431">
        <f>SUM(F652:F657)</f>
        <v>0</v>
      </c>
      <c r="G651" s="114" t="e">
        <f t="shared" si="62"/>
        <v>#DIV/0!</v>
      </c>
      <c r="H651" s="185" t="e">
        <f t="shared" si="63"/>
        <v>#DIV/0!</v>
      </c>
    </row>
    <row r="652" spans="1:8" ht="15">
      <c r="A652" s="20">
        <v>3221</v>
      </c>
      <c r="B652" s="21" t="s">
        <v>15</v>
      </c>
      <c r="C652" s="430">
        <v>0</v>
      </c>
      <c r="D652" s="365"/>
      <c r="E652" s="365"/>
      <c r="F652" s="365"/>
      <c r="G652" s="33" t="e">
        <f t="shared" si="62"/>
        <v>#DIV/0!</v>
      </c>
      <c r="H652" s="165" t="e">
        <f t="shared" si="63"/>
        <v>#DIV/0!</v>
      </c>
    </row>
    <row r="653" spans="1:8" ht="15">
      <c r="A653" s="20">
        <v>3222</v>
      </c>
      <c r="B653" s="21" t="s">
        <v>151</v>
      </c>
      <c r="C653" s="430">
        <v>0</v>
      </c>
      <c r="D653" s="365"/>
      <c r="E653" s="365"/>
      <c r="F653" s="365"/>
      <c r="G653" s="33" t="e">
        <f t="shared" si="62"/>
        <v>#DIV/0!</v>
      </c>
      <c r="H653" s="165" t="e">
        <f t="shared" si="63"/>
        <v>#DIV/0!</v>
      </c>
    </row>
    <row r="654" spans="1:8" ht="15">
      <c r="A654" s="20">
        <v>3223</v>
      </c>
      <c r="B654" s="21" t="s">
        <v>82</v>
      </c>
      <c r="C654" s="430">
        <v>0</v>
      </c>
      <c r="D654" s="365"/>
      <c r="E654" s="365"/>
      <c r="F654" s="365"/>
      <c r="G654" s="33" t="e">
        <f t="shared" si="62"/>
        <v>#DIV/0!</v>
      </c>
      <c r="H654" s="165" t="e">
        <f t="shared" si="63"/>
        <v>#DIV/0!</v>
      </c>
    </row>
    <row r="655" spans="1:8" ht="30">
      <c r="A655" s="20">
        <v>3224</v>
      </c>
      <c r="B655" s="21" t="s">
        <v>147</v>
      </c>
      <c r="C655" s="430">
        <v>0</v>
      </c>
      <c r="D655" s="365"/>
      <c r="E655" s="365"/>
      <c r="F655" s="365"/>
      <c r="G655" s="33" t="e">
        <f t="shared" si="62"/>
        <v>#DIV/0!</v>
      </c>
      <c r="H655" s="165" t="e">
        <f t="shared" si="63"/>
        <v>#DIV/0!</v>
      </c>
    </row>
    <row r="656" spans="1:8" ht="15">
      <c r="A656" s="20">
        <v>3225</v>
      </c>
      <c r="B656" s="21" t="s">
        <v>148</v>
      </c>
      <c r="C656" s="430">
        <v>0</v>
      </c>
      <c r="D656" s="365"/>
      <c r="E656" s="365"/>
      <c r="F656" s="365"/>
      <c r="G656" s="33" t="e">
        <f t="shared" si="62"/>
        <v>#DIV/0!</v>
      </c>
      <c r="H656" s="165" t="e">
        <f t="shared" si="63"/>
        <v>#DIV/0!</v>
      </c>
    </row>
    <row r="657" spans="1:8" ht="15">
      <c r="A657" s="20">
        <v>3227</v>
      </c>
      <c r="B657" s="21" t="s">
        <v>125</v>
      </c>
      <c r="C657" s="430">
        <v>0</v>
      </c>
      <c r="D657" s="365"/>
      <c r="E657" s="365"/>
      <c r="F657" s="365"/>
      <c r="G657" s="33" t="e">
        <f t="shared" si="62"/>
        <v>#DIV/0!</v>
      </c>
      <c r="H657" s="165" t="e">
        <f t="shared" si="63"/>
        <v>#DIV/0!</v>
      </c>
    </row>
    <row r="658" spans="1:8" ht="15">
      <c r="A658" s="218">
        <v>323</v>
      </c>
      <c r="B658" s="212" t="s">
        <v>16</v>
      </c>
      <c r="C658" s="431">
        <f>SUM(C659:C666)</f>
        <v>0</v>
      </c>
      <c r="D658" s="431">
        <f>SUM(D659:D665)</f>
        <v>0</v>
      </c>
      <c r="E658" s="431">
        <f>SUM(E659:E665)</f>
        <v>0</v>
      </c>
      <c r="F658" s="431">
        <f>SUM(F659:F665)</f>
        <v>0</v>
      </c>
      <c r="G658" s="114" t="e">
        <f t="shared" si="62"/>
        <v>#DIV/0!</v>
      </c>
      <c r="H658" s="185" t="e">
        <f t="shared" si="63"/>
        <v>#DIV/0!</v>
      </c>
    </row>
    <row r="659" spans="1:8" ht="15">
      <c r="A659" s="20">
        <v>3231</v>
      </c>
      <c r="B659" s="21" t="s">
        <v>149</v>
      </c>
      <c r="C659" s="430">
        <v>0</v>
      </c>
      <c r="D659" s="365"/>
      <c r="E659" s="365"/>
      <c r="F659" s="365"/>
      <c r="G659" s="33" t="e">
        <f t="shared" si="62"/>
        <v>#DIV/0!</v>
      </c>
      <c r="H659" s="165" t="e">
        <f t="shared" si="63"/>
        <v>#DIV/0!</v>
      </c>
    </row>
    <row r="660" spans="1:8" ht="15">
      <c r="A660" s="20">
        <v>3232</v>
      </c>
      <c r="B660" s="21" t="s">
        <v>89</v>
      </c>
      <c r="C660" s="430">
        <v>0</v>
      </c>
      <c r="D660" s="365"/>
      <c r="E660" s="365"/>
      <c r="F660" s="365"/>
      <c r="G660" s="33" t="e">
        <f t="shared" si="62"/>
        <v>#DIV/0!</v>
      </c>
      <c r="H660" s="165" t="e">
        <f t="shared" si="63"/>
        <v>#DIV/0!</v>
      </c>
    </row>
    <row r="661" spans="1:8" ht="15">
      <c r="A661" s="20">
        <v>3234</v>
      </c>
      <c r="B661" s="21" t="s">
        <v>91</v>
      </c>
      <c r="C661" s="430">
        <v>0</v>
      </c>
      <c r="D661" s="365"/>
      <c r="E661" s="365"/>
      <c r="F661" s="365"/>
      <c r="G661" s="33" t="e">
        <f t="shared" si="62"/>
        <v>#DIV/0!</v>
      </c>
      <c r="H661" s="165" t="e">
        <f t="shared" si="63"/>
        <v>#DIV/0!</v>
      </c>
    </row>
    <row r="662" spans="1:8" ht="15">
      <c r="A662" s="20">
        <v>3235</v>
      </c>
      <c r="B662" s="21" t="s">
        <v>150</v>
      </c>
      <c r="C662" s="430">
        <v>0</v>
      </c>
      <c r="D662" s="365"/>
      <c r="E662" s="365"/>
      <c r="F662" s="365"/>
      <c r="G662" s="33" t="e">
        <f t="shared" si="62"/>
        <v>#DIV/0!</v>
      </c>
      <c r="H662" s="165" t="e">
        <f t="shared" si="63"/>
        <v>#DIV/0!</v>
      </c>
    </row>
    <row r="663" spans="1:8" ht="15">
      <c r="A663" s="20">
        <v>3236</v>
      </c>
      <c r="B663" s="21" t="s">
        <v>127</v>
      </c>
      <c r="C663" s="430">
        <v>0</v>
      </c>
      <c r="D663" s="365"/>
      <c r="E663" s="365"/>
      <c r="F663" s="365"/>
      <c r="G663" s="33" t="e">
        <f t="shared" si="62"/>
        <v>#DIV/0!</v>
      </c>
      <c r="H663" s="165" t="e">
        <f t="shared" si="63"/>
        <v>#DIV/0!</v>
      </c>
    </row>
    <row r="664" spans="1:8" ht="15">
      <c r="A664" s="20">
        <v>3237</v>
      </c>
      <c r="B664" s="21" t="s">
        <v>128</v>
      </c>
      <c r="C664" s="430">
        <v>0</v>
      </c>
      <c r="D664" s="365"/>
      <c r="E664" s="365"/>
      <c r="F664" s="365"/>
      <c r="G664" s="33" t="e">
        <f t="shared" si="62"/>
        <v>#DIV/0!</v>
      </c>
      <c r="H664" s="165" t="e">
        <f t="shared" si="63"/>
        <v>#DIV/0!</v>
      </c>
    </row>
    <row r="665" spans="1:8" ht="15">
      <c r="A665" s="20">
        <v>3238</v>
      </c>
      <c r="B665" s="21" t="s">
        <v>93</v>
      </c>
      <c r="C665" s="430">
        <v>0</v>
      </c>
      <c r="D665" s="365"/>
      <c r="E665" s="365"/>
      <c r="F665" s="365"/>
      <c r="G665" s="33" t="e">
        <f t="shared" si="62"/>
        <v>#DIV/0!</v>
      </c>
      <c r="H665" s="165" t="e">
        <f t="shared" si="63"/>
        <v>#DIV/0!</v>
      </c>
    </row>
    <row r="666" spans="1:8" ht="15">
      <c r="A666" s="200" t="s">
        <v>94</v>
      </c>
      <c r="B666" s="92" t="s">
        <v>17</v>
      </c>
      <c r="C666" s="430">
        <v>0</v>
      </c>
      <c r="D666" s="365"/>
      <c r="E666" s="365"/>
      <c r="F666" s="365"/>
      <c r="G666" s="33" t="e">
        <f t="shared" si="62"/>
        <v>#DIV/0!</v>
      </c>
      <c r="H666" s="165"/>
    </row>
    <row r="667" spans="1:8" ht="15">
      <c r="A667" s="218">
        <v>329</v>
      </c>
      <c r="B667" s="212" t="s">
        <v>18</v>
      </c>
      <c r="C667" s="431">
        <f>SUM(C668:C672)</f>
        <v>0</v>
      </c>
      <c r="D667" s="431">
        <f>SUM(D669:D672)</f>
        <v>0</v>
      </c>
      <c r="E667" s="431">
        <f>SUM(E669:E672)</f>
        <v>0</v>
      </c>
      <c r="F667" s="431">
        <f>SUM(F669:F672)</f>
        <v>0</v>
      </c>
      <c r="G667" s="114" t="e">
        <f t="shared" si="62"/>
        <v>#DIV/0!</v>
      </c>
      <c r="H667" s="185" t="e">
        <f>F667/E667*100</f>
        <v>#DIV/0!</v>
      </c>
    </row>
    <row r="668" spans="1:8" ht="15">
      <c r="A668" s="200">
        <v>3292</v>
      </c>
      <c r="B668" s="92" t="s">
        <v>175</v>
      </c>
      <c r="C668" s="432">
        <v>0</v>
      </c>
      <c r="D668" s="432"/>
      <c r="E668" s="432"/>
      <c r="F668" s="432"/>
      <c r="G668" s="33" t="e">
        <f aca="true" t="shared" si="64" ref="G668:G680">F668/C668*100</f>
        <v>#DIV/0!</v>
      </c>
      <c r="H668" s="165" t="e">
        <f aca="true" t="shared" si="65" ref="H668:H680">F668/E668*100</f>
        <v>#DIV/0!</v>
      </c>
    </row>
    <row r="669" spans="1:8" ht="15">
      <c r="A669" s="20">
        <v>3293</v>
      </c>
      <c r="B669" s="21" t="s">
        <v>98</v>
      </c>
      <c r="C669" s="430">
        <v>0</v>
      </c>
      <c r="D669" s="365"/>
      <c r="E669" s="365"/>
      <c r="F669" s="365"/>
      <c r="G669" s="33" t="e">
        <f t="shared" si="64"/>
        <v>#DIV/0!</v>
      </c>
      <c r="H669" s="165" t="e">
        <f t="shared" si="65"/>
        <v>#DIV/0!</v>
      </c>
    </row>
    <row r="670" spans="1:8" ht="15">
      <c r="A670" s="20">
        <v>3294</v>
      </c>
      <c r="B670" s="21" t="s">
        <v>129</v>
      </c>
      <c r="C670" s="430">
        <v>0</v>
      </c>
      <c r="D670" s="365"/>
      <c r="E670" s="365"/>
      <c r="F670" s="365"/>
      <c r="G670" s="33" t="e">
        <f t="shared" si="64"/>
        <v>#DIV/0!</v>
      </c>
      <c r="H670" s="165" t="e">
        <f t="shared" si="65"/>
        <v>#DIV/0!</v>
      </c>
    </row>
    <row r="671" spans="1:8" ht="15">
      <c r="A671" s="20">
        <v>3295</v>
      </c>
      <c r="B671" s="21" t="s">
        <v>99</v>
      </c>
      <c r="C671" s="430">
        <v>0</v>
      </c>
      <c r="D671" s="365"/>
      <c r="E671" s="365"/>
      <c r="F671" s="365"/>
      <c r="G671" s="33" t="e">
        <f t="shared" si="64"/>
        <v>#DIV/0!</v>
      </c>
      <c r="H671" s="165" t="e">
        <f t="shared" si="65"/>
        <v>#DIV/0!</v>
      </c>
    </row>
    <row r="672" spans="1:8" ht="15">
      <c r="A672" s="20">
        <v>3299</v>
      </c>
      <c r="B672" s="21" t="s">
        <v>18</v>
      </c>
      <c r="C672" s="430">
        <v>0</v>
      </c>
      <c r="D672" s="365"/>
      <c r="E672" s="365"/>
      <c r="F672" s="365"/>
      <c r="G672" s="33" t="e">
        <f t="shared" si="64"/>
        <v>#DIV/0!</v>
      </c>
      <c r="H672" s="165" t="e">
        <f t="shared" si="65"/>
        <v>#DIV/0!</v>
      </c>
    </row>
    <row r="673" spans="1:8" ht="15">
      <c r="A673" s="151">
        <v>34</v>
      </c>
      <c r="B673" s="152" t="s">
        <v>19</v>
      </c>
      <c r="C673" s="433">
        <f>SUM(C674)</f>
        <v>0</v>
      </c>
      <c r="D673" s="433">
        <f>SUM(D674)</f>
        <v>0</v>
      </c>
      <c r="E673" s="433">
        <f>SUM(E674)</f>
        <v>0</v>
      </c>
      <c r="F673" s="433">
        <f>SUM(F674)</f>
        <v>0</v>
      </c>
      <c r="G673" s="110" t="e">
        <f t="shared" si="64"/>
        <v>#DIV/0!</v>
      </c>
      <c r="H673" s="217" t="e">
        <f t="shared" si="65"/>
        <v>#DIV/0!</v>
      </c>
    </row>
    <row r="674" spans="1:8" ht="15">
      <c r="A674" s="218">
        <v>343</v>
      </c>
      <c r="B674" s="212" t="s">
        <v>20</v>
      </c>
      <c r="C674" s="431">
        <f>SUM(C675,C676)</f>
        <v>0</v>
      </c>
      <c r="D674" s="431">
        <f>SUM(D675,D676)</f>
        <v>0</v>
      </c>
      <c r="E674" s="431">
        <f>SUM(E675,E676)</f>
        <v>0</v>
      </c>
      <c r="F674" s="431">
        <f>SUM(F675,F676)</f>
        <v>0</v>
      </c>
      <c r="G674" s="114" t="e">
        <f t="shared" si="64"/>
        <v>#DIV/0!</v>
      </c>
      <c r="H674" s="185" t="e">
        <f t="shared" si="65"/>
        <v>#DIV/0!</v>
      </c>
    </row>
    <row r="675" spans="1:8" ht="15">
      <c r="A675" s="20">
        <v>3431</v>
      </c>
      <c r="B675" s="21" t="s">
        <v>102</v>
      </c>
      <c r="C675" s="430">
        <v>0</v>
      </c>
      <c r="D675" s="365"/>
      <c r="E675" s="365"/>
      <c r="F675" s="365"/>
      <c r="G675" s="33" t="e">
        <f t="shared" si="64"/>
        <v>#DIV/0!</v>
      </c>
      <c r="H675" s="165" t="e">
        <f t="shared" si="65"/>
        <v>#DIV/0!</v>
      </c>
    </row>
    <row r="676" spans="1:8" ht="15">
      <c r="A676" s="20">
        <v>3433</v>
      </c>
      <c r="B676" s="21" t="s">
        <v>136</v>
      </c>
      <c r="C676" s="430"/>
      <c r="D676" s="365"/>
      <c r="E676" s="365"/>
      <c r="F676" s="365"/>
      <c r="G676" s="33" t="e">
        <f t="shared" si="64"/>
        <v>#DIV/0!</v>
      </c>
      <c r="H676" s="165" t="e">
        <f t="shared" si="65"/>
        <v>#DIV/0!</v>
      </c>
    </row>
    <row r="677" spans="1:8" ht="15">
      <c r="A677" s="151">
        <v>42</v>
      </c>
      <c r="B677" s="152" t="s">
        <v>152</v>
      </c>
      <c r="C677" s="433">
        <f>SUM(C678)</f>
        <v>0</v>
      </c>
      <c r="D677" s="433">
        <f aca="true" t="shared" si="66" ref="D677:F678">SUM(D678)</f>
        <v>0</v>
      </c>
      <c r="E677" s="433">
        <f t="shared" si="66"/>
        <v>0</v>
      </c>
      <c r="F677" s="433">
        <f t="shared" si="66"/>
        <v>0</v>
      </c>
      <c r="G677" s="110" t="e">
        <f t="shared" si="64"/>
        <v>#DIV/0!</v>
      </c>
      <c r="H677" s="217" t="e">
        <f t="shared" si="65"/>
        <v>#DIV/0!</v>
      </c>
    </row>
    <row r="678" spans="1:8" ht="15">
      <c r="A678" s="218">
        <v>424</v>
      </c>
      <c r="B678" s="212" t="s">
        <v>153</v>
      </c>
      <c r="C678" s="431">
        <f>SUM(C679)</f>
        <v>0</v>
      </c>
      <c r="D678" s="431">
        <f t="shared" si="66"/>
        <v>0</v>
      </c>
      <c r="E678" s="431">
        <f t="shared" si="66"/>
        <v>0</v>
      </c>
      <c r="F678" s="431">
        <f t="shared" si="66"/>
        <v>0</v>
      </c>
      <c r="G678" s="114" t="e">
        <f t="shared" si="64"/>
        <v>#DIV/0!</v>
      </c>
      <c r="H678" s="185" t="e">
        <f t="shared" si="65"/>
        <v>#DIV/0!</v>
      </c>
    </row>
    <row r="679" spans="1:8" ht="15">
      <c r="A679" s="219">
        <v>4241</v>
      </c>
      <c r="B679" s="159" t="s">
        <v>153</v>
      </c>
      <c r="C679" s="434"/>
      <c r="D679" s="410"/>
      <c r="E679" s="410"/>
      <c r="F679" s="410"/>
      <c r="G679" s="178" t="e">
        <f t="shared" si="64"/>
        <v>#DIV/0!</v>
      </c>
      <c r="H679" s="179" t="e">
        <f t="shared" si="65"/>
        <v>#DIV/0!</v>
      </c>
    </row>
    <row r="680" spans="1:8" ht="15">
      <c r="A680" s="656" t="s">
        <v>6</v>
      </c>
      <c r="B680" s="657"/>
      <c r="C680" s="435">
        <f>SUM(C635,C645,C673,C677)</f>
        <v>27819.949999999997</v>
      </c>
      <c r="D680" s="435">
        <f>SUM(D635,D645,D673,D677)</f>
        <v>65950.62999999999</v>
      </c>
      <c r="E680" s="435">
        <f>SUM(E635,E645,E673,E677)</f>
        <v>65950.62999999999</v>
      </c>
      <c r="F680" s="435">
        <f>SUM(F635,F645,F673,F677)</f>
        <v>29950.91</v>
      </c>
      <c r="G680" s="139">
        <f t="shared" si="64"/>
        <v>107.659826850875</v>
      </c>
      <c r="H680" s="140">
        <f t="shared" si="65"/>
        <v>45.414137817940485</v>
      </c>
    </row>
    <row r="681" spans="1:8" ht="19.5">
      <c r="A681" s="56"/>
      <c r="B681" s="56"/>
      <c r="C681" s="56"/>
      <c r="D681" s="56"/>
      <c r="E681" s="56"/>
      <c r="F681" s="56"/>
      <c r="G681" s="56"/>
      <c r="H681" s="56"/>
    </row>
    <row r="682" spans="1:8" ht="19.5" customHeight="1">
      <c r="A682" s="686" t="s">
        <v>198</v>
      </c>
      <c r="B682" s="686"/>
      <c r="C682" s="686"/>
      <c r="D682" s="72"/>
      <c r="E682" s="56"/>
      <c r="F682" s="56"/>
      <c r="G682" s="56"/>
      <c r="H682" s="56"/>
    </row>
    <row r="683" spans="1:8" ht="19.5" customHeight="1">
      <c r="A683" s="681" t="s">
        <v>196</v>
      </c>
      <c r="B683" s="681"/>
      <c r="C683" s="681"/>
      <c r="D683" s="681"/>
      <c r="E683" s="56"/>
      <c r="F683" s="56"/>
      <c r="G683" s="56"/>
      <c r="H683" s="56"/>
    </row>
    <row r="684" spans="1:8" ht="19.5">
      <c r="A684" s="56"/>
      <c r="B684" s="56"/>
      <c r="C684" s="56"/>
      <c r="D684" s="56"/>
      <c r="E684" s="56"/>
      <c r="F684" s="56"/>
      <c r="G684" s="56"/>
      <c r="H684" s="56"/>
    </row>
    <row r="685" spans="1:8" ht="20.25" customHeight="1">
      <c r="A685" s="143" t="s">
        <v>267</v>
      </c>
      <c r="B685" s="147"/>
      <c r="C685" s="155"/>
      <c r="D685" s="155"/>
      <c r="E685" s="56"/>
      <c r="F685" s="56"/>
      <c r="G685" s="56"/>
      <c r="H685" s="56"/>
    </row>
    <row r="686" spans="1:8" ht="20.25" customHeight="1">
      <c r="A686" s="645" t="s">
        <v>71</v>
      </c>
      <c r="B686" s="647" t="s">
        <v>3</v>
      </c>
      <c r="C686" s="647" t="s">
        <v>271</v>
      </c>
      <c r="D686" s="641" t="s">
        <v>272</v>
      </c>
      <c r="E686" s="641" t="s">
        <v>273</v>
      </c>
      <c r="F686" s="641" t="s">
        <v>274</v>
      </c>
      <c r="G686" s="641" t="s">
        <v>68</v>
      </c>
      <c r="H686" s="641" t="s">
        <v>68</v>
      </c>
    </row>
    <row r="687" spans="1:8" ht="20.25" customHeight="1">
      <c r="A687" s="646"/>
      <c r="B687" s="648"/>
      <c r="C687" s="648"/>
      <c r="D687" s="642"/>
      <c r="E687" s="642"/>
      <c r="F687" s="642"/>
      <c r="G687" s="642"/>
      <c r="H687" s="642"/>
    </row>
    <row r="688" spans="1:8" ht="20.25" customHeight="1">
      <c r="A688" s="654">
        <v>1</v>
      </c>
      <c r="B688" s="655"/>
      <c r="C688" s="83">
        <v>2</v>
      </c>
      <c r="D688" s="84">
        <v>3</v>
      </c>
      <c r="E688" s="84">
        <v>4</v>
      </c>
      <c r="F688" s="234">
        <v>5</v>
      </c>
      <c r="G688" s="84" t="s">
        <v>69</v>
      </c>
      <c r="H688" s="84" t="s">
        <v>70</v>
      </c>
    </row>
    <row r="689" spans="1:8" ht="20.25" customHeight="1">
      <c r="A689" s="222">
        <v>31</v>
      </c>
      <c r="B689" s="223" t="s">
        <v>7</v>
      </c>
      <c r="C689" s="483">
        <f>SUM(C690,C694,C696)</f>
        <v>1585.9</v>
      </c>
      <c r="D689" s="482">
        <f>SUM(D690,D694,D696)</f>
        <v>11340.14</v>
      </c>
      <c r="E689" s="482">
        <f>SUM(E690,E694,E696)</f>
        <v>11340.14</v>
      </c>
      <c r="F689" s="482">
        <f>SUM(F690,F694,F696)</f>
        <v>5779.25</v>
      </c>
      <c r="G689" s="215">
        <f>F689/C689*100</f>
        <v>364.4145280282489</v>
      </c>
      <c r="H689" s="216">
        <f>F689/E689*100</f>
        <v>50.962774710012404</v>
      </c>
    </row>
    <row r="690" spans="1:8" ht="20.25" customHeight="1">
      <c r="A690" s="205">
        <v>311</v>
      </c>
      <c r="B690" s="118" t="s">
        <v>8</v>
      </c>
      <c r="C690" s="380">
        <f>SUM(C691:C693)</f>
        <v>1585.9</v>
      </c>
      <c r="D690" s="380">
        <v>11340.14</v>
      </c>
      <c r="E690" s="380">
        <v>11340.14</v>
      </c>
      <c r="F690" s="380">
        <f>SUM(F691:F693)</f>
        <v>5779.25</v>
      </c>
      <c r="G690" s="119">
        <f aca="true" t="shared" si="67" ref="G690:G704">F690/C690*100</f>
        <v>364.4145280282489</v>
      </c>
      <c r="H690" s="227">
        <f aca="true" t="shared" si="68" ref="H690:H704">F690/E690*100</f>
        <v>50.962774710012404</v>
      </c>
    </row>
    <row r="691" spans="1:8" ht="20.25" customHeight="1">
      <c r="A691" s="200">
        <v>3111</v>
      </c>
      <c r="B691" s="21" t="s">
        <v>74</v>
      </c>
      <c r="C691" s="381">
        <v>1585.9</v>
      </c>
      <c r="D691" s="381"/>
      <c r="E691" s="381"/>
      <c r="F691" s="381">
        <v>5779.25</v>
      </c>
      <c r="G691" s="221">
        <f t="shared" si="67"/>
        <v>364.4145280282489</v>
      </c>
      <c r="H691" s="225" t="e">
        <f t="shared" si="68"/>
        <v>#DIV/0!</v>
      </c>
    </row>
    <row r="692" spans="1:8" ht="20.25" customHeight="1">
      <c r="A692" s="200">
        <v>3113</v>
      </c>
      <c r="B692" s="21" t="s">
        <v>176</v>
      </c>
      <c r="C692" s="381"/>
      <c r="D692" s="381"/>
      <c r="E692" s="381"/>
      <c r="F692" s="381"/>
      <c r="G692" s="221" t="e">
        <f t="shared" si="67"/>
        <v>#DIV/0!</v>
      </c>
      <c r="H692" s="225" t="e">
        <f t="shared" si="68"/>
        <v>#DIV/0!</v>
      </c>
    </row>
    <row r="693" spans="1:8" ht="20.25" customHeight="1">
      <c r="A693" s="200">
        <v>3114</v>
      </c>
      <c r="B693" s="21" t="s">
        <v>177</v>
      </c>
      <c r="C693" s="381">
        <v>0</v>
      </c>
      <c r="D693" s="381"/>
      <c r="E693" s="381"/>
      <c r="F693" s="381"/>
      <c r="G693" s="221" t="e">
        <f t="shared" si="67"/>
        <v>#DIV/0!</v>
      </c>
      <c r="H693" s="225" t="e">
        <f t="shared" si="68"/>
        <v>#DIV/0!</v>
      </c>
    </row>
    <row r="694" spans="1:8" ht="20.25" customHeight="1">
      <c r="A694" s="205">
        <v>312</v>
      </c>
      <c r="B694" s="118" t="s">
        <v>9</v>
      </c>
      <c r="C694" s="380">
        <f>SUM(C695)</f>
        <v>0</v>
      </c>
      <c r="D694" s="380">
        <f>SUM(D695)</f>
        <v>0</v>
      </c>
      <c r="E694" s="380">
        <f>SUM(E695)</f>
        <v>0</v>
      </c>
      <c r="F694" s="380">
        <f>SUM(F695)</f>
        <v>0</v>
      </c>
      <c r="G694" s="119" t="e">
        <f t="shared" si="67"/>
        <v>#DIV/0!</v>
      </c>
      <c r="H694" s="227" t="e">
        <f t="shared" si="68"/>
        <v>#DIV/0!</v>
      </c>
    </row>
    <row r="695" spans="1:8" ht="20.25" customHeight="1">
      <c r="A695" s="200" t="s">
        <v>85</v>
      </c>
      <c r="B695" s="92" t="s">
        <v>9</v>
      </c>
      <c r="C695" s="381"/>
      <c r="D695" s="381"/>
      <c r="E695" s="381"/>
      <c r="F695" s="381"/>
      <c r="G695" s="221" t="e">
        <f t="shared" si="67"/>
        <v>#DIV/0!</v>
      </c>
      <c r="H695" s="225" t="e">
        <f t="shared" si="68"/>
        <v>#DIV/0!</v>
      </c>
    </row>
    <row r="696" spans="1:8" ht="20.25" customHeight="1">
      <c r="A696" s="205">
        <v>313</v>
      </c>
      <c r="B696" s="118" t="s">
        <v>10</v>
      </c>
      <c r="C696" s="380">
        <f>SUM(C697:C698)</f>
        <v>0</v>
      </c>
      <c r="D696" s="380">
        <f>SUM(D697:D698)</f>
        <v>0</v>
      </c>
      <c r="E696" s="380">
        <f>SUM(E697:E698)</f>
        <v>0</v>
      </c>
      <c r="F696" s="380">
        <f>SUM(F697:F698)</f>
        <v>0</v>
      </c>
      <c r="G696" s="119" t="e">
        <f t="shared" si="67"/>
        <v>#DIV/0!</v>
      </c>
      <c r="H696" s="227" t="e">
        <f t="shared" si="68"/>
        <v>#DIV/0!</v>
      </c>
    </row>
    <row r="697" spans="1:8" ht="20.25" customHeight="1">
      <c r="A697" s="200">
        <v>3132</v>
      </c>
      <c r="B697" s="92" t="s">
        <v>75</v>
      </c>
      <c r="C697" s="381"/>
      <c r="D697" s="381"/>
      <c r="E697" s="381"/>
      <c r="F697" s="381"/>
      <c r="G697" s="221" t="e">
        <f t="shared" si="67"/>
        <v>#DIV/0!</v>
      </c>
      <c r="H697" s="225" t="e">
        <f t="shared" si="68"/>
        <v>#DIV/0!</v>
      </c>
    </row>
    <row r="698" spans="1:8" ht="20.25" customHeight="1">
      <c r="A698" s="200">
        <v>3133</v>
      </c>
      <c r="B698" s="92" t="s">
        <v>76</v>
      </c>
      <c r="C698" s="381"/>
      <c r="D698" s="381"/>
      <c r="E698" s="381"/>
      <c r="F698" s="381"/>
      <c r="G698" s="221" t="e">
        <f t="shared" si="67"/>
        <v>#DIV/0!</v>
      </c>
      <c r="H698" s="225" t="e">
        <f t="shared" si="68"/>
        <v>#DIV/0!</v>
      </c>
    </row>
    <row r="699" spans="1:8" ht="20.25" customHeight="1">
      <c r="A699" s="141">
        <v>32</v>
      </c>
      <c r="B699" s="127" t="s">
        <v>11</v>
      </c>
      <c r="C699" s="366">
        <f>C700+C702</f>
        <v>0</v>
      </c>
      <c r="D699" s="366">
        <f>D700+D702</f>
        <v>0</v>
      </c>
      <c r="E699" s="366">
        <f>E700+E702</f>
        <v>0</v>
      </c>
      <c r="F699" s="366">
        <f>F700+F702</f>
        <v>0</v>
      </c>
      <c r="G699" s="110" t="e">
        <f t="shared" si="67"/>
        <v>#DIV/0!</v>
      </c>
      <c r="H699" s="217" t="e">
        <f t="shared" si="68"/>
        <v>#DIV/0!</v>
      </c>
    </row>
    <row r="700" spans="1:8" ht="20.25" customHeight="1">
      <c r="A700" s="142">
        <v>321</v>
      </c>
      <c r="B700" s="116" t="s">
        <v>12</v>
      </c>
      <c r="C700" s="484">
        <f>C701</f>
        <v>0</v>
      </c>
      <c r="D700" s="485">
        <f>D701</f>
        <v>0</v>
      </c>
      <c r="E700" s="484">
        <f>E701</f>
        <v>0</v>
      </c>
      <c r="F700" s="484">
        <f>F701</f>
        <v>0</v>
      </c>
      <c r="G700" s="119" t="e">
        <f t="shared" si="67"/>
        <v>#DIV/0!</v>
      </c>
      <c r="H700" s="227" t="e">
        <f t="shared" si="68"/>
        <v>#DIV/0!</v>
      </c>
    </row>
    <row r="701" spans="1:8" ht="26.25" customHeight="1">
      <c r="A701" s="20">
        <v>3212</v>
      </c>
      <c r="B701" s="92" t="s">
        <v>13</v>
      </c>
      <c r="C701" s="486"/>
      <c r="D701" s="487"/>
      <c r="E701" s="486"/>
      <c r="F701" s="486"/>
      <c r="G701" s="221" t="e">
        <f t="shared" si="67"/>
        <v>#DIV/0!</v>
      </c>
      <c r="H701" s="225" t="e">
        <f t="shared" si="68"/>
        <v>#DIV/0!</v>
      </c>
    </row>
    <row r="702" spans="1:8" ht="26.25" customHeight="1">
      <c r="A702" s="205">
        <v>323</v>
      </c>
      <c r="B702" s="118" t="s">
        <v>16</v>
      </c>
      <c r="C702" s="484">
        <f>SUM(C703)</f>
        <v>0</v>
      </c>
      <c r="D702" s="485">
        <f>SUM(D703)</f>
        <v>0</v>
      </c>
      <c r="E702" s="484">
        <f>SUM(E703)</f>
        <v>0</v>
      </c>
      <c r="F702" s="484">
        <f>SUM(F703)</f>
        <v>0</v>
      </c>
      <c r="G702" s="114" t="e">
        <f t="shared" si="67"/>
        <v>#DIV/0!</v>
      </c>
      <c r="H702" s="185" t="e">
        <f t="shared" si="68"/>
        <v>#DIV/0!</v>
      </c>
    </row>
    <row r="703" spans="1:8" ht="26.25" customHeight="1">
      <c r="A703" s="229">
        <v>3237</v>
      </c>
      <c r="B703" s="230" t="s">
        <v>128</v>
      </c>
      <c r="C703" s="488"/>
      <c r="D703" s="489"/>
      <c r="E703" s="488"/>
      <c r="F703" s="488"/>
      <c r="G703" s="235" t="e">
        <f t="shared" si="67"/>
        <v>#DIV/0!</v>
      </c>
      <c r="H703" s="236" t="e">
        <f t="shared" si="68"/>
        <v>#DIV/0!</v>
      </c>
    </row>
    <row r="704" spans="1:8" ht="20.25" customHeight="1">
      <c r="A704" s="656" t="s">
        <v>6</v>
      </c>
      <c r="B704" s="657"/>
      <c r="C704" s="435">
        <f>C689+C699</f>
        <v>1585.9</v>
      </c>
      <c r="D704" s="435">
        <f>D689+D699</f>
        <v>11340.14</v>
      </c>
      <c r="E704" s="435">
        <f>E689+E699</f>
        <v>11340.14</v>
      </c>
      <c r="F704" s="435">
        <f>F689+F699</f>
        <v>5779.25</v>
      </c>
      <c r="G704" s="220">
        <f t="shared" si="67"/>
        <v>364.4145280282489</v>
      </c>
      <c r="H704" s="220">
        <f t="shared" si="68"/>
        <v>50.962774710012404</v>
      </c>
    </row>
    <row r="705" spans="1:8" ht="20.25" customHeight="1">
      <c r="A705" s="540"/>
      <c r="B705" s="540"/>
      <c r="C705" s="541"/>
      <c r="D705" s="541"/>
      <c r="E705" s="541"/>
      <c r="F705" s="541"/>
      <c r="G705" s="542"/>
      <c r="H705" s="542"/>
    </row>
    <row r="706" spans="1:8" ht="20.25" customHeight="1">
      <c r="A706" s="202"/>
      <c r="B706" s="202"/>
      <c r="C706" s="543"/>
      <c r="D706" s="543"/>
      <c r="E706" s="543"/>
      <c r="F706" s="543"/>
      <c r="G706" s="170"/>
      <c r="H706" s="170"/>
    </row>
    <row r="707" spans="1:8" ht="20.25" customHeight="1">
      <c r="A707" s="145" t="s">
        <v>194</v>
      </c>
      <c r="B707" s="147"/>
      <c r="C707" s="360"/>
      <c r="D707" s="360"/>
      <c r="E707" s="56"/>
      <c r="F707" s="56"/>
      <c r="G707" s="56"/>
      <c r="H707" s="56"/>
    </row>
    <row r="708" spans="1:8" ht="20.25" customHeight="1">
      <c r="A708" s="645" t="s">
        <v>71</v>
      </c>
      <c r="B708" s="647" t="s">
        <v>3</v>
      </c>
      <c r="C708" s="647" t="s">
        <v>271</v>
      </c>
      <c r="D708" s="641" t="s">
        <v>272</v>
      </c>
      <c r="E708" s="641" t="s">
        <v>273</v>
      </c>
      <c r="F708" s="641" t="s">
        <v>274</v>
      </c>
      <c r="G708" s="641" t="s">
        <v>68</v>
      </c>
      <c r="H708" s="641" t="s">
        <v>68</v>
      </c>
    </row>
    <row r="709" spans="1:8" ht="20.25" customHeight="1">
      <c r="A709" s="646"/>
      <c r="B709" s="648"/>
      <c r="C709" s="648"/>
      <c r="D709" s="642"/>
      <c r="E709" s="642"/>
      <c r="F709" s="642"/>
      <c r="G709" s="642"/>
      <c r="H709" s="642"/>
    </row>
    <row r="710" spans="1:8" ht="20.25" customHeight="1">
      <c r="A710" s="654">
        <v>1</v>
      </c>
      <c r="B710" s="655"/>
      <c r="C710" s="83">
        <v>2</v>
      </c>
      <c r="D710" s="84">
        <v>3</v>
      </c>
      <c r="E710" s="84">
        <v>4</v>
      </c>
      <c r="F710" s="234">
        <v>5</v>
      </c>
      <c r="G710" s="84" t="s">
        <v>69</v>
      </c>
      <c r="H710" s="84" t="s">
        <v>70</v>
      </c>
    </row>
    <row r="711" spans="1:8" ht="20.25" customHeight="1">
      <c r="A711" s="222">
        <v>31</v>
      </c>
      <c r="B711" s="223" t="s">
        <v>7</v>
      </c>
      <c r="C711" s="483">
        <f>SUM(C712,C716,C718)</f>
        <v>6464.71</v>
      </c>
      <c r="D711" s="482">
        <f>SUM(D712,D716,D718)</f>
        <v>12038.369999999999</v>
      </c>
      <c r="E711" s="482">
        <f>SUM(E712,E716,E718)</f>
        <v>12038.369999999999</v>
      </c>
      <c r="F711" s="482">
        <f>SUM(F712,F716,F718)</f>
        <v>7208.41</v>
      </c>
      <c r="G711" s="215">
        <f>F711/C711*100</f>
        <v>111.50399631228625</v>
      </c>
      <c r="H711" s="216">
        <f>F711/E711*100</f>
        <v>59.87862144127486</v>
      </c>
    </row>
    <row r="712" spans="1:8" ht="20.25" customHeight="1">
      <c r="A712" s="205">
        <v>311</v>
      </c>
      <c r="B712" s="118" t="s">
        <v>8</v>
      </c>
      <c r="C712" s="380">
        <f>SUM(C713:C715)</f>
        <v>5324.49</v>
      </c>
      <c r="D712" s="380">
        <v>8727.25</v>
      </c>
      <c r="E712" s="380">
        <v>8727.25</v>
      </c>
      <c r="F712" s="380">
        <f>SUM(F713:F715)</f>
        <v>5368.99</v>
      </c>
      <c r="G712" s="119">
        <f aca="true" t="shared" si="69" ref="G712:G727">F712/C712*100</f>
        <v>100.83576079586965</v>
      </c>
      <c r="H712" s="227">
        <f aca="true" t="shared" si="70" ref="H712:H727">F712/E712*100</f>
        <v>61.51983729124294</v>
      </c>
    </row>
    <row r="713" spans="1:8" ht="20.25" customHeight="1">
      <c r="A713" s="200">
        <v>3111</v>
      </c>
      <c r="B713" s="21" t="s">
        <v>74</v>
      </c>
      <c r="C713" s="381">
        <v>5324.49</v>
      </c>
      <c r="D713" s="381"/>
      <c r="E713" s="381"/>
      <c r="F713" s="381">
        <v>5368.99</v>
      </c>
      <c r="G713" s="221">
        <f t="shared" si="69"/>
        <v>100.83576079586965</v>
      </c>
      <c r="H713" s="225" t="e">
        <f t="shared" si="70"/>
        <v>#DIV/0!</v>
      </c>
    </row>
    <row r="714" spans="1:8" ht="20.25" customHeight="1">
      <c r="A714" s="200">
        <v>3113</v>
      </c>
      <c r="B714" s="21" t="s">
        <v>176</v>
      </c>
      <c r="C714" s="381"/>
      <c r="D714" s="381"/>
      <c r="E714" s="381"/>
      <c r="F714" s="381"/>
      <c r="G714" s="221" t="e">
        <f t="shared" si="69"/>
        <v>#DIV/0!</v>
      </c>
      <c r="H714" s="225" t="e">
        <f t="shared" si="70"/>
        <v>#DIV/0!</v>
      </c>
    </row>
    <row r="715" spans="1:8" ht="20.25" customHeight="1">
      <c r="A715" s="200">
        <v>3114</v>
      </c>
      <c r="B715" s="21" t="s">
        <v>177</v>
      </c>
      <c r="C715" s="381">
        <v>0</v>
      </c>
      <c r="D715" s="381"/>
      <c r="E715" s="381"/>
      <c r="F715" s="381"/>
      <c r="G715" s="221" t="e">
        <f t="shared" si="69"/>
        <v>#DIV/0!</v>
      </c>
      <c r="H715" s="225" t="e">
        <f t="shared" si="70"/>
        <v>#DIV/0!</v>
      </c>
    </row>
    <row r="716" spans="1:8" ht="20.25" customHeight="1">
      <c r="A716" s="205">
        <v>312</v>
      </c>
      <c r="B716" s="118" t="s">
        <v>9</v>
      </c>
      <c r="C716" s="380">
        <f>SUM(C717)</f>
        <v>0</v>
      </c>
      <c r="D716" s="380">
        <f>SUM(D717)</f>
        <v>0</v>
      </c>
      <c r="E716" s="380">
        <f>SUM(E717)</f>
        <v>0</v>
      </c>
      <c r="F716" s="380">
        <f>SUM(F717)</f>
        <v>0</v>
      </c>
      <c r="G716" s="119" t="e">
        <f t="shared" si="69"/>
        <v>#DIV/0!</v>
      </c>
      <c r="H716" s="227" t="e">
        <f t="shared" si="70"/>
        <v>#DIV/0!</v>
      </c>
    </row>
    <row r="717" spans="1:8" ht="20.25" customHeight="1">
      <c r="A717" s="200" t="s">
        <v>85</v>
      </c>
      <c r="B717" s="92" t="s">
        <v>9</v>
      </c>
      <c r="C717" s="381"/>
      <c r="D717" s="381"/>
      <c r="E717" s="381"/>
      <c r="F717" s="381"/>
      <c r="G717" s="221" t="e">
        <f t="shared" si="69"/>
        <v>#DIV/0!</v>
      </c>
      <c r="H717" s="225" t="e">
        <f t="shared" si="70"/>
        <v>#DIV/0!</v>
      </c>
    </row>
    <row r="718" spans="1:8" ht="20.25" customHeight="1">
      <c r="A718" s="205">
        <v>313</v>
      </c>
      <c r="B718" s="118" t="s">
        <v>10</v>
      </c>
      <c r="C718" s="380">
        <f>SUM(C719:C720)</f>
        <v>1140.22</v>
      </c>
      <c r="D718" s="380">
        <v>3311.12</v>
      </c>
      <c r="E718" s="380">
        <v>3311.12</v>
      </c>
      <c r="F718" s="380">
        <f>SUM(F719:F720)</f>
        <v>1839.42</v>
      </c>
      <c r="G718" s="119">
        <f t="shared" si="69"/>
        <v>161.32149935977267</v>
      </c>
      <c r="H718" s="227">
        <f t="shared" si="70"/>
        <v>55.55280388509024</v>
      </c>
    </row>
    <row r="719" spans="1:8" ht="20.25" customHeight="1">
      <c r="A719" s="200">
        <v>3132</v>
      </c>
      <c r="B719" s="92" t="s">
        <v>75</v>
      </c>
      <c r="C719" s="381">
        <v>1140.22</v>
      </c>
      <c r="D719" s="381"/>
      <c r="E719" s="381"/>
      <c r="F719" s="381">
        <v>1839.42</v>
      </c>
      <c r="G719" s="221">
        <f t="shared" si="69"/>
        <v>161.32149935977267</v>
      </c>
      <c r="H719" s="225" t="e">
        <f t="shared" si="70"/>
        <v>#DIV/0!</v>
      </c>
    </row>
    <row r="720" spans="1:8" ht="20.25" customHeight="1">
      <c r="A720" s="200">
        <v>3133</v>
      </c>
      <c r="B720" s="92" t="s">
        <v>76</v>
      </c>
      <c r="C720" s="381"/>
      <c r="D720" s="381"/>
      <c r="E720" s="381"/>
      <c r="F720" s="381"/>
      <c r="G720" s="221" t="e">
        <f t="shared" si="69"/>
        <v>#DIV/0!</v>
      </c>
      <c r="H720" s="225" t="e">
        <f t="shared" si="70"/>
        <v>#DIV/0!</v>
      </c>
    </row>
    <row r="721" spans="1:8" ht="20.25" customHeight="1">
      <c r="A721" s="141">
        <v>32</v>
      </c>
      <c r="B721" s="127" t="s">
        <v>11</v>
      </c>
      <c r="C721" s="366">
        <f>C722+C725</f>
        <v>748.75</v>
      </c>
      <c r="D721" s="366">
        <f>D722+D725</f>
        <v>1879.33</v>
      </c>
      <c r="E721" s="366">
        <f>E722+E725</f>
        <v>1879.33</v>
      </c>
      <c r="F721" s="366">
        <f>F722+F725</f>
        <v>913.62</v>
      </c>
      <c r="G721" s="110">
        <f t="shared" si="69"/>
        <v>122.01936560934892</v>
      </c>
      <c r="H721" s="217">
        <f t="shared" si="70"/>
        <v>48.6141337604359</v>
      </c>
    </row>
    <row r="722" spans="1:8" ht="20.25" customHeight="1">
      <c r="A722" s="142">
        <v>321</v>
      </c>
      <c r="B722" s="116" t="s">
        <v>12</v>
      </c>
      <c r="C722" s="484">
        <f>C724</f>
        <v>748.75</v>
      </c>
      <c r="D722" s="485">
        <v>1879.33</v>
      </c>
      <c r="E722" s="484">
        <v>1879.33</v>
      </c>
      <c r="F722" s="484">
        <f>F724+F723</f>
        <v>913.62</v>
      </c>
      <c r="G722" s="119">
        <f t="shared" si="69"/>
        <v>122.01936560934892</v>
      </c>
      <c r="H722" s="227">
        <f t="shared" si="70"/>
        <v>48.6141337604359</v>
      </c>
    </row>
    <row r="723" spans="1:8" ht="20.25" customHeight="1">
      <c r="A723" s="20" t="s">
        <v>77</v>
      </c>
      <c r="B723" s="21" t="s">
        <v>78</v>
      </c>
      <c r="C723" s="599"/>
      <c r="D723" s="600"/>
      <c r="E723" s="599"/>
      <c r="F723" s="599">
        <v>38.07</v>
      </c>
      <c r="G723" s="601" t="e">
        <f t="shared" si="69"/>
        <v>#DIV/0!</v>
      </c>
      <c r="H723" s="602" t="e">
        <f t="shared" si="70"/>
        <v>#DIV/0!</v>
      </c>
    </row>
    <row r="724" spans="1:8" ht="20.25" customHeight="1">
      <c r="A724" s="20">
        <v>3212</v>
      </c>
      <c r="B724" s="92" t="s">
        <v>13</v>
      </c>
      <c r="C724" s="486">
        <v>748.75</v>
      </c>
      <c r="D724" s="487"/>
      <c r="E724" s="486"/>
      <c r="F724" s="486">
        <v>875.55</v>
      </c>
      <c r="G724" s="221">
        <f t="shared" si="69"/>
        <v>116.93489148580967</v>
      </c>
      <c r="H724" s="225" t="e">
        <f t="shared" si="70"/>
        <v>#DIV/0!</v>
      </c>
    </row>
    <row r="725" spans="1:8" ht="20.25" customHeight="1">
      <c r="A725" s="205">
        <v>323</v>
      </c>
      <c r="B725" s="118" t="s">
        <v>16</v>
      </c>
      <c r="C725" s="484">
        <f>SUM(C726)</f>
        <v>0</v>
      </c>
      <c r="D725" s="485">
        <f>SUM(D726)</f>
        <v>0</v>
      </c>
      <c r="E725" s="484">
        <f>SUM(E726)</f>
        <v>0</v>
      </c>
      <c r="F725" s="484">
        <f>SUM(F726)</f>
        <v>0</v>
      </c>
      <c r="G725" s="114" t="e">
        <f t="shared" si="69"/>
        <v>#DIV/0!</v>
      </c>
      <c r="H725" s="185" t="e">
        <f t="shared" si="70"/>
        <v>#DIV/0!</v>
      </c>
    </row>
    <row r="726" spans="1:8" ht="20.25" customHeight="1">
      <c r="A726" s="229">
        <v>3237</v>
      </c>
      <c r="B726" s="230" t="s">
        <v>128</v>
      </c>
      <c r="C726" s="488"/>
      <c r="D726" s="489"/>
      <c r="E726" s="488"/>
      <c r="F726" s="488"/>
      <c r="G726" s="235" t="e">
        <f t="shared" si="69"/>
        <v>#DIV/0!</v>
      </c>
      <c r="H726" s="236" t="e">
        <f t="shared" si="70"/>
        <v>#DIV/0!</v>
      </c>
    </row>
    <row r="727" spans="1:8" ht="20.25" customHeight="1">
      <c r="A727" s="656" t="s">
        <v>6</v>
      </c>
      <c r="B727" s="657"/>
      <c r="C727" s="435">
        <f>C711+C721</f>
        <v>7213.46</v>
      </c>
      <c r="D727" s="435">
        <f>D711+D721</f>
        <v>13917.699999999999</v>
      </c>
      <c r="E727" s="435">
        <f>E711+E721</f>
        <v>13917.699999999999</v>
      </c>
      <c r="F727" s="435">
        <f>F711+F721</f>
        <v>8122.03</v>
      </c>
      <c r="G727" s="220">
        <f t="shared" si="69"/>
        <v>112.59548122537588</v>
      </c>
      <c r="H727" s="220">
        <f t="shared" si="70"/>
        <v>58.3575590794456</v>
      </c>
    </row>
    <row r="728" spans="1:8" ht="20.25" customHeight="1">
      <c r="A728" s="540"/>
      <c r="B728" s="540"/>
      <c r="C728" s="541"/>
      <c r="D728" s="541"/>
      <c r="E728" s="541"/>
      <c r="F728" s="541"/>
      <c r="G728" s="542"/>
      <c r="H728" s="542"/>
    </row>
    <row r="729" spans="1:8" ht="20.25" customHeight="1">
      <c r="A729" s="202"/>
      <c r="B729" s="202"/>
      <c r="C729" s="543"/>
      <c r="D729" s="543"/>
      <c r="E729" s="543"/>
      <c r="F729" s="543"/>
      <c r="G729" s="170"/>
      <c r="H729" s="170"/>
    </row>
    <row r="730" spans="1:8" ht="20.25" customHeight="1">
      <c r="A730" s="202"/>
      <c r="B730" s="202"/>
      <c r="C730" s="543"/>
      <c r="D730" s="543"/>
      <c r="E730" s="543"/>
      <c r="F730" s="543"/>
      <c r="G730" s="170"/>
      <c r="H730" s="170"/>
    </row>
    <row r="731" spans="1:8" ht="20.25" customHeight="1">
      <c r="A731" s="202"/>
      <c r="B731" s="202"/>
      <c r="C731" s="543"/>
      <c r="D731" s="543"/>
      <c r="E731" s="543"/>
      <c r="F731" s="543"/>
      <c r="G731" s="170"/>
      <c r="H731" s="170"/>
    </row>
    <row r="732" spans="1:8" ht="20.25" customHeight="1">
      <c r="A732" s="544"/>
      <c r="B732" s="544"/>
      <c r="C732" s="544"/>
      <c r="D732" s="544"/>
      <c r="E732" s="544"/>
      <c r="F732" s="544"/>
      <c r="G732" s="544"/>
      <c r="H732" s="544"/>
    </row>
    <row r="733" spans="1:8" ht="20.25" customHeight="1">
      <c r="A733" s="686" t="s">
        <v>199</v>
      </c>
      <c r="B733" s="686"/>
      <c r="C733" s="686"/>
      <c r="D733" s="72"/>
      <c r="E733" s="56"/>
      <c r="F733" s="56"/>
      <c r="G733" s="56"/>
      <c r="H733" s="56"/>
    </row>
    <row r="734" spans="1:8" ht="20.25" customHeight="1">
      <c r="A734" s="681" t="s">
        <v>196</v>
      </c>
      <c r="B734" s="681"/>
      <c r="C734" s="681"/>
      <c r="D734" s="681"/>
      <c r="E734" s="56"/>
      <c r="F734" s="56"/>
      <c r="G734" s="56"/>
      <c r="H734" s="56"/>
    </row>
    <row r="735" spans="1:8" ht="20.25" customHeight="1">
      <c r="A735" s="56"/>
      <c r="B735" s="56"/>
      <c r="C735" s="56"/>
      <c r="D735" s="56"/>
      <c r="E735" s="56"/>
      <c r="F735" s="56"/>
      <c r="G735" s="56"/>
      <c r="H735" s="56"/>
    </row>
    <row r="736" spans="1:8" ht="20.25" customHeight="1">
      <c r="A736" s="143" t="s">
        <v>267</v>
      </c>
      <c r="B736" s="147"/>
      <c r="C736" s="155"/>
      <c r="D736" s="155"/>
      <c r="E736" s="56"/>
      <c r="F736" s="56"/>
      <c r="G736" s="56"/>
      <c r="H736" s="56"/>
    </row>
    <row r="737" spans="1:8" ht="20.25" customHeight="1">
      <c r="A737" s="645" t="s">
        <v>71</v>
      </c>
      <c r="B737" s="647" t="s">
        <v>3</v>
      </c>
      <c r="C737" s="647" t="s">
        <v>271</v>
      </c>
      <c r="D737" s="641" t="s">
        <v>272</v>
      </c>
      <c r="E737" s="641" t="s">
        <v>273</v>
      </c>
      <c r="F737" s="641" t="s">
        <v>274</v>
      </c>
      <c r="G737" s="641" t="s">
        <v>68</v>
      </c>
      <c r="H737" s="641" t="s">
        <v>68</v>
      </c>
    </row>
    <row r="738" spans="1:8" ht="20.25" customHeight="1">
      <c r="A738" s="646"/>
      <c r="B738" s="648"/>
      <c r="C738" s="648"/>
      <c r="D738" s="642"/>
      <c r="E738" s="642"/>
      <c r="F738" s="642"/>
      <c r="G738" s="642"/>
      <c r="H738" s="642"/>
    </row>
    <row r="739" spans="1:8" ht="20.25" customHeight="1">
      <c r="A739" s="654">
        <v>1</v>
      </c>
      <c r="B739" s="655"/>
      <c r="C739" s="83">
        <v>2</v>
      </c>
      <c r="D739" s="84">
        <v>3</v>
      </c>
      <c r="E739" s="84">
        <v>4</v>
      </c>
      <c r="F739" s="84">
        <v>5</v>
      </c>
      <c r="G739" s="84" t="s">
        <v>69</v>
      </c>
      <c r="H739" s="84" t="s">
        <v>70</v>
      </c>
    </row>
    <row r="740" spans="1:8" ht="20.25" customHeight="1">
      <c r="A740" s="222">
        <v>31</v>
      </c>
      <c r="B740" s="223" t="s">
        <v>7</v>
      </c>
      <c r="C740" s="482">
        <f>SUM(C741,C745,C747)</f>
        <v>0</v>
      </c>
      <c r="D740" s="482">
        <f>SUM(D741,D745,D747)</f>
        <v>0</v>
      </c>
      <c r="E740" s="482">
        <f>SUM(E741,E745,E747)</f>
        <v>0</v>
      </c>
      <c r="F740" s="482">
        <f>SUM(F741,F745,F747)</f>
        <v>0</v>
      </c>
      <c r="G740" s="215" t="e">
        <f>F740/C740*100</f>
        <v>#DIV/0!</v>
      </c>
      <c r="H740" s="216" t="e">
        <f>F740/E740*100</f>
        <v>#DIV/0!</v>
      </c>
    </row>
    <row r="741" spans="1:8" ht="20.25" customHeight="1">
      <c r="A741" s="205">
        <v>311</v>
      </c>
      <c r="B741" s="118" t="s">
        <v>8</v>
      </c>
      <c r="C741" s="380">
        <f>SUM(C742:C744)</f>
        <v>0</v>
      </c>
      <c r="D741" s="380">
        <f>SUM(D742:D744)</f>
        <v>0</v>
      </c>
      <c r="E741" s="380">
        <f>SUM(E742:E744)</f>
        <v>0</v>
      </c>
      <c r="F741" s="380">
        <f>SUM(F742:F744)</f>
        <v>0</v>
      </c>
      <c r="G741" s="114" t="e">
        <f>F741/C741*100</f>
        <v>#DIV/0!</v>
      </c>
      <c r="H741" s="185" t="e">
        <f>F741/E741*100</f>
        <v>#DIV/0!</v>
      </c>
    </row>
    <row r="742" spans="1:8" ht="20.25" customHeight="1">
      <c r="A742" s="200">
        <v>3111</v>
      </c>
      <c r="B742" s="21" t="s">
        <v>74</v>
      </c>
      <c r="C742" s="381">
        <v>0</v>
      </c>
      <c r="D742" s="381"/>
      <c r="E742" s="381"/>
      <c r="F742" s="381"/>
      <c r="G742" s="33" t="e">
        <f>F742/C742*100</f>
        <v>#DIV/0!</v>
      </c>
      <c r="H742" s="165" t="e">
        <f>F742/E742*100</f>
        <v>#DIV/0!</v>
      </c>
    </row>
    <row r="743" spans="1:8" ht="20.25" customHeight="1">
      <c r="A743" s="200">
        <v>3113</v>
      </c>
      <c r="B743" s="21" t="s">
        <v>176</v>
      </c>
      <c r="C743" s="381">
        <v>0</v>
      </c>
      <c r="D743" s="381"/>
      <c r="E743" s="381"/>
      <c r="F743" s="381"/>
      <c r="G743" s="33" t="e">
        <f>F743/C743*100</f>
        <v>#DIV/0!</v>
      </c>
      <c r="H743" s="165" t="e">
        <f>F743/E743*100</f>
        <v>#DIV/0!</v>
      </c>
    </row>
    <row r="744" spans="1:8" ht="20.25" customHeight="1">
      <c r="A744" s="200">
        <v>3114</v>
      </c>
      <c r="B744" s="21" t="s">
        <v>177</v>
      </c>
      <c r="C744" s="381">
        <v>0</v>
      </c>
      <c r="D744" s="381"/>
      <c r="E744" s="381"/>
      <c r="F744" s="381"/>
      <c r="G744" s="33" t="e">
        <f>F744/C744*100</f>
        <v>#DIV/0!</v>
      </c>
      <c r="H744" s="165" t="e">
        <f>F744/E744*100</f>
        <v>#DIV/0!</v>
      </c>
    </row>
    <row r="745" spans="1:8" ht="20.25" customHeight="1">
      <c r="A745" s="205">
        <v>312</v>
      </c>
      <c r="B745" s="118" t="s">
        <v>9</v>
      </c>
      <c r="C745" s="380">
        <f>SUM(C746)</f>
        <v>0</v>
      </c>
      <c r="D745" s="380">
        <f>SUM(D746)</f>
        <v>0</v>
      </c>
      <c r="E745" s="380">
        <f>SUM(E746)</f>
        <v>0</v>
      </c>
      <c r="F745" s="380">
        <f>SUM(F746)</f>
        <v>0</v>
      </c>
      <c r="G745" s="114" t="e">
        <f aca="true" t="shared" si="71" ref="G745:G753">F745/C745*100</f>
        <v>#DIV/0!</v>
      </c>
      <c r="H745" s="185" t="e">
        <f aca="true" t="shared" si="72" ref="H745:H753">F745/E745*100</f>
        <v>#DIV/0!</v>
      </c>
    </row>
    <row r="746" spans="1:8" ht="20.25" customHeight="1">
      <c r="A746" s="200" t="s">
        <v>85</v>
      </c>
      <c r="B746" s="92" t="s">
        <v>9</v>
      </c>
      <c r="C746" s="381">
        <v>0</v>
      </c>
      <c r="D746" s="381"/>
      <c r="E746" s="381"/>
      <c r="F746" s="381"/>
      <c r="G746" s="33" t="e">
        <f t="shared" si="71"/>
        <v>#DIV/0!</v>
      </c>
      <c r="H746" s="165" t="e">
        <f t="shared" si="72"/>
        <v>#DIV/0!</v>
      </c>
    </row>
    <row r="747" spans="1:8" ht="20.25" customHeight="1">
      <c r="A747" s="205">
        <v>313</v>
      </c>
      <c r="B747" s="118" t="s">
        <v>10</v>
      </c>
      <c r="C747" s="380">
        <f>SUM(C748:C749)</f>
        <v>0</v>
      </c>
      <c r="D747" s="380">
        <f>SUM(D748:D749)</f>
        <v>0</v>
      </c>
      <c r="E747" s="380">
        <f>SUM(E748:E749)</f>
        <v>0</v>
      </c>
      <c r="F747" s="380">
        <f>SUM(F748:F749)</f>
        <v>0</v>
      </c>
      <c r="G747" s="114" t="e">
        <f t="shared" si="71"/>
        <v>#DIV/0!</v>
      </c>
      <c r="H747" s="185" t="e">
        <f t="shared" si="72"/>
        <v>#DIV/0!</v>
      </c>
    </row>
    <row r="748" spans="1:8" ht="20.25" customHeight="1">
      <c r="A748" s="200">
        <v>3132</v>
      </c>
      <c r="B748" s="92" t="s">
        <v>75</v>
      </c>
      <c r="C748" s="381">
        <v>0</v>
      </c>
      <c r="D748" s="381"/>
      <c r="E748" s="381"/>
      <c r="F748" s="381"/>
      <c r="G748" s="33" t="e">
        <f t="shared" si="71"/>
        <v>#DIV/0!</v>
      </c>
      <c r="H748" s="165" t="e">
        <f t="shared" si="72"/>
        <v>#DIV/0!</v>
      </c>
    </row>
    <row r="749" spans="1:8" ht="20.25" customHeight="1">
      <c r="A749" s="200">
        <v>3133</v>
      </c>
      <c r="B749" s="92" t="s">
        <v>76</v>
      </c>
      <c r="C749" s="381">
        <v>0</v>
      </c>
      <c r="D749" s="381"/>
      <c r="E749" s="381"/>
      <c r="F749" s="381"/>
      <c r="G749" s="33" t="e">
        <f t="shared" si="71"/>
        <v>#DIV/0!</v>
      </c>
      <c r="H749" s="165" t="e">
        <f t="shared" si="72"/>
        <v>#DIV/0!</v>
      </c>
    </row>
    <row r="750" spans="1:8" ht="20.25" customHeight="1">
      <c r="A750" s="141">
        <v>32</v>
      </c>
      <c r="B750" s="127" t="s">
        <v>11</v>
      </c>
      <c r="C750" s="366">
        <f>SUM(C751,C756,C763,C774,C772)</f>
        <v>1577.59</v>
      </c>
      <c r="D750" s="366">
        <f>SUM(D751,D756,D763,D774,D772)</f>
        <v>2800</v>
      </c>
      <c r="E750" s="366">
        <f>SUM(E751,E756,E763,E774,E772)</f>
        <v>2800</v>
      </c>
      <c r="F750" s="366">
        <f>SUM(F751,F756,F763,F774,F772)</f>
        <v>800</v>
      </c>
      <c r="G750" s="110">
        <f t="shared" si="71"/>
        <v>50.7102605873516</v>
      </c>
      <c r="H750" s="217">
        <f t="shared" si="72"/>
        <v>28.57142857142857</v>
      </c>
    </row>
    <row r="751" spans="1:8" ht="20.25" customHeight="1">
      <c r="A751" s="142">
        <v>321</v>
      </c>
      <c r="B751" s="116" t="s">
        <v>12</v>
      </c>
      <c r="C751" s="429">
        <f>SUM(C752:C755)</f>
        <v>0</v>
      </c>
      <c r="D751" s="429">
        <f>SUM(D752:D755)</f>
        <v>0</v>
      </c>
      <c r="E751" s="429">
        <f>SUM(E752:E755)</f>
        <v>0</v>
      </c>
      <c r="F751" s="429">
        <f>SUM(F752:F755)</f>
        <v>0</v>
      </c>
      <c r="G751" s="114" t="e">
        <f t="shared" si="71"/>
        <v>#DIV/0!</v>
      </c>
      <c r="H751" s="185" t="e">
        <f t="shared" si="72"/>
        <v>#DIV/0!</v>
      </c>
    </row>
    <row r="752" spans="1:8" ht="20.25" customHeight="1">
      <c r="A752" s="20" t="s">
        <v>77</v>
      </c>
      <c r="B752" s="21" t="s">
        <v>78</v>
      </c>
      <c r="C752" s="430">
        <v>0</v>
      </c>
      <c r="D752" s="365"/>
      <c r="E752" s="365"/>
      <c r="F752" s="365"/>
      <c r="G752" s="33" t="e">
        <f t="shared" si="71"/>
        <v>#DIV/0!</v>
      </c>
      <c r="H752" s="165" t="e">
        <f t="shared" si="72"/>
        <v>#DIV/0!</v>
      </c>
    </row>
    <row r="753" spans="1:8" ht="20.25" customHeight="1">
      <c r="A753" s="20">
        <v>3212</v>
      </c>
      <c r="B753" s="92" t="s">
        <v>13</v>
      </c>
      <c r="C753" s="430">
        <v>0</v>
      </c>
      <c r="D753" s="365"/>
      <c r="E753" s="365"/>
      <c r="F753" s="365"/>
      <c r="G753" s="33" t="e">
        <f t="shared" si="71"/>
        <v>#DIV/0!</v>
      </c>
      <c r="H753" s="165" t="e">
        <f t="shared" si="72"/>
        <v>#DIV/0!</v>
      </c>
    </row>
    <row r="754" spans="1:8" ht="20.25" customHeight="1">
      <c r="A754" s="20">
        <v>3213</v>
      </c>
      <c r="B754" s="21" t="s">
        <v>121</v>
      </c>
      <c r="C754" s="430">
        <v>0</v>
      </c>
      <c r="D754" s="365"/>
      <c r="E754" s="365"/>
      <c r="F754" s="365"/>
      <c r="G754" s="33" t="e">
        <f aca="true" t="shared" si="73" ref="G754:G774">F754/C754*100</f>
        <v>#DIV/0!</v>
      </c>
      <c r="H754" s="165" t="e">
        <f aca="true" t="shared" si="74" ref="H754:H773">F754/E754*100</f>
        <v>#DIV/0!</v>
      </c>
    </row>
    <row r="755" spans="1:8" ht="20.25" customHeight="1">
      <c r="A755" s="20">
        <v>3214</v>
      </c>
      <c r="B755" s="21" t="s">
        <v>122</v>
      </c>
      <c r="C755" s="430">
        <v>0</v>
      </c>
      <c r="D755" s="365"/>
      <c r="E755" s="365"/>
      <c r="F755" s="365"/>
      <c r="G755" s="33" t="e">
        <f t="shared" si="73"/>
        <v>#DIV/0!</v>
      </c>
      <c r="H755" s="165" t="e">
        <f t="shared" si="74"/>
        <v>#DIV/0!</v>
      </c>
    </row>
    <row r="756" spans="1:8" ht="20.25" customHeight="1">
      <c r="A756" s="218">
        <v>322</v>
      </c>
      <c r="B756" s="212" t="s">
        <v>14</v>
      </c>
      <c r="C756" s="431">
        <f>SUM(C757:C762)</f>
        <v>146.18</v>
      </c>
      <c r="D756" s="431">
        <v>2400</v>
      </c>
      <c r="E756" s="431">
        <v>2400</v>
      </c>
      <c r="F756" s="431">
        <f>SUM(F757:F762)</f>
        <v>400</v>
      </c>
      <c r="G756" s="114">
        <f t="shared" si="73"/>
        <v>273.63524421945544</v>
      </c>
      <c r="H756" s="185">
        <f t="shared" si="74"/>
        <v>16.666666666666664</v>
      </c>
    </row>
    <row r="757" spans="1:8" ht="20.25" customHeight="1">
      <c r="A757" s="20">
        <v>3221</v>
      </c>
      <c r="B757" s="21" t="s">
        <v>15</v>
      </c>
      <c r="C757" s="430">
        <v>96.41</v>
      </c>
      <c r="D757" s="365"/>
      <c r="E757" s="365"/>
      <c r="F757" s="365">
        <v>400</v>
      </c>
      <c r="G757" s="33">
        <f t="shared" si="73"/>
        <v>414.8947204646821</v>
      </c>
      <c r="H757" s="165" t="e">
        <f t="shared" si="74"/>
        <v>#DIV/0!</v>
      </c>
    </row>
    <row r="758" spans="1:8" ht="20.25" customHeight="1">
      <c r="A758" s="20">
        <v>3222</v>
      </c>
      <c r="B758" s="21" t="s">
        <v>151</v>
      </c>
      <c r="C758" s="430"/>
      <c r="D758" s="365"/>
      <c r="E758" s="365"/>
      <c r="F758" s="365">
        <v>0</v>
      </c>
      <c r="G758" s="33" t="e">
        <f t="shared" si="73"/>
        <v>#DIV/0!</v>
      </c>
      <c r="H758" s="165" t="e">
        <f t="shared" si="74"/>
        <v>#DIV/0!</v>
      </c>
    </row>
    <row r="759" spans="1:8" ht="20.25" customHeight="1">
      <c r="A759" s="20">
        <v>3223</v>
      </c>
      <c r="B759" s="21" t="s">
        <v>82</v>
      </c>
      <c r="C759" s="430"/>
      <c r="D759" s="365"/>
      <c r="E759" s="365"/>
      <c r="F759" s="365"/>
      <c r="G759" s="33" t="e">
        <f t="shared" si="73"/>
        <v>#DIV/0!</v>
      </c>
      <c r="H759" s="165" t="e">
        <f t="shared" si="74"/>
        <v>#DIV/0!</v>
      </c>
    </row>
    <row r="760" spans="1:8" ht="20.25" customHeight="1">
      <c r="A760" s="20">
        <v>3224</v>
      </c>
      <c r="B760" s="21" t="s">
        <v>147</v>
      </c>
      <c r="C760" s="430"/>
      <c r="D760" s="365"/>
      <c r="E760" s="365"/>
      <c r="F760" s="365"/>
      <c r="G760" s="33" t="e">
        <f t="shared" si="73"/>
        <v>#DIV/0!</v>
      </c>
      <c r="H760" s="165" t="e">
        <f t="shared" si="74"/>
        <v>#DIV/0!</v>
      </c>
    </row>
    <row r="761" spans="1:8" ht="20.25" customHeight="1">
      <c r="A761" s="20">
        <v>3225</v>
      </c>
      <c r="B761" s="21" t="s">
        <v>148</v>
      </c>
      <c r="C761" s="430">
        <v>49.77</v>
      </c>
      <c r="D761" s="365"/>
      <c r="E761" s="365"/>
      <c r="F761" s="365"/>
      <c r="G761" s="33">
        <f t="shared" si="73"/>
        <v>0</v>
      </c>
      <c r="H761" s="165" t="e">
        <f t="shared" si="74"/>
        <v>#DIV/0!</v>
      </c>
    </row>
    <row r="762" spans="1:8" ht="20.25" customHeight="1">
      <c r="A762" s="20">
        <v>3227</v>
      </c>
      <c r="B762" s="21" t="s">
        <v>125</v>
      </c>
      <c r="C762" s="430">
        <v>0</v>
      </c>
      <c r="D762" s="365"/>
      <c r="E762" s="365"/>
      <c r="F762" s="365"/>
      <c r="G762" s="33" t="e">
        <f t="shared" si="73"/>
        <v>#DIV/0!</v>
      </c>
      <c r="H762" s="165" t="e">
        <f t="shared" si="74"/>
        <v>#DIV/0!</v>
      </c>
    </row>
    <row r="763" spans="1:8" ht="20.25" customHeight="1">
      <c r="A763" s="218">
        <v>323</v>
      </c>
      <c r="B763" s="212" t="s">
        <v>16</v>
      </c>
      <c r="C763" s="431">
        <f>SUM(C764:C771)</f>
        <v>1431.4099999999999</v>
      </c>
      <c r="D763" s="431">
        <f>SUM(D764:D770)</f>
        <v>0</v>
      </c>
      <c r="E763" s="431">
        <f>SUM(E764:E770)</f>
        <v>0</v>
      </c>
      <c r="F763" s="431">
        <f>SUM(F764:F770)</f>
        <v>0</v>
      </c>
      <c r="G763" s="114">
        <f t="shared" si="73"/>
        <v>0</v>
      </c>
      <c r="H763" s="185" t="e">
        <f t="shared" si="74"/>
        <v>#DIV/0!</v>
      </c>
    </row>
    <row r="764" spans="1:8" ht="20.25" customHeight="1">
      <c r="A764" s="20">
        <v>3231</v>
      </c>
      <c r="B764" s="21" t="s">
        <v>149</v>
      </c>
      <c r="C764" s="430">
        <v>530.89</v>
      </c>
      <c r="D764" s="365"/>
      <c r="E764" s="365"/>
      <c r="F764" s="365"/>
      <c r="G764" s="33">
        <f t="shared" si="73"/>
        <v>0</v>
      </c>
      <c r="H764" s="165" t="e">
        <f t="shared" si="74"/>
        <v>#DIV/0!</v>
      </c>
    </row>
    <row r="765" spans="1:8" ht="20.25" customHeight="1">
      <c r="A765" s="20">
        <v>3232</v>
      </c>
      <c r="B765" s="21" t="s">
        <v>89</v>
      </c>
      <c r="C765" s="430"/>
      <c r="D765" s="365"/>
      <c r="E765" s="365"/>
      <c r="F765" s="365"/>
      <c r="G765" s="33" t="e">
        <f t="shared" si="73"/>
        <v>#DIV/0!</v>
      </c>
      <c r="H765" s="165" t="e">
        <f t="shared" si="74"/>
        <v>#DIV/0!</v>
      </c>
    </row>
    <row r="766" spans="1:8" ht="20.25" customHeight="1">
      <c r="A766" s="20">
        <v>3234</v>
      </c>
      <c r="B766" s="21" t="s">
        <v>91</v>
      </c>
      <c r="C766" s="430"/>
      <c r="D766" s="365"/>
      <c r="E766" s="365"/>
      <c r="F766" s="365"/>
      <c r="G766" s="33" t="e">
        <f t="shared" si="73"/>
        <v>#DIV/0!</v>
      </c>
      <c r="H766" s="165" t="e">
        <f t="shared" si="74"/>
        <v>#DIV/0!</v>
      </c>
    </row>
    <row r="767" spans="1:8" ht="20.25" customHeight="1">
      <c r="A767" s="20">
        <v>3235</v>
      </c>
      <c r="B767" s="21" t="s">
        <v>150</v>
      </c>
      <c r="C767" s="430"/>
      <c r="D767" s="365"/>
      <c r="E767" s="365"/>
      <c r="F767" s="365"/>
      <c r="G767" s="33" t="e">
        <f t="shared" si="73"/>
        <v>#DIV/0!</v>
      </c>
      <c r="H767" s="165" t="e">
        <f t="shared" si="74"/>
        <v>#DIV/0!</v>
      </c>
    </row>
    <row r="768" spans="1:8" ht="20.25" customHeight="1">
      <c r="A768" s="20">
        <v>3236</v>
      </c>
      <c r="B768" s="21" t="s">
        <v>127</v>
      </c>
      <c r="C768" s="430"/>
      <c r="D768" s="365"/>
      <c r="E768" s="365"/>
      <c r="F768" s="365"/>
      <c r="G768" s="33" t="e">
        <f t="shared" si="73"/>
        <v>#DIV/0!</v>
      </c>
      <c r="H768" s="165" t="e">
        <f t="shared" si="74"/>
        <v>#DIV/0!</v>
      </c>
    </row>
    <row r="769" spans="1:8" ht="20.25" customHeight="1">
      <c r="A769" s="20">
        <v>3237</v>
      </c>
      <c r="B769" s="21" t="s">
        <v>128</v>
      </c>
      <c r="C769" s="430">
        <v>900.52</v>
      </c>
      <c r="D769" s="365"/>
      <c r="E769" s="365"/>
      <c r="F769" s="365"/>
      <c r="G769" s="33">
        <f t="shared" si="73"/>
        <v>0</v>
      </c>
      <c r="H769" s="165" t="e">
        <f t="shared" si="74"/>
        <v>#DIV/0!</v>
      </c>
    </row>
    <row r="770" spans="1:8" ht="20.25" customHeight="1">
      <c r="A770" s="20">
        <v>3238</v>
      </c>
      <c r="B770" s="21" t="s">
        <v>93</v>
      </c>
      <c r="C770" s="430"/>
      <c r="D770" s="365"/>
      <c r="E770" s="365"/>
      <c r="F770" s="365"/>
      <c r="G770" s="33" t="e">
        <f t="shared" si="73"/>
        <v>#DIV/0!</v>
      </c>
      <c r="H770" s="165" t="e">
        <f t="shared" si="74"/>
        <v>#DIV/0!</v>
      </c>
    </row>
    <row r="771" spans="1:8" ht="20.25" customHeight="1">
      <c r="A771" s="200" t="s">
        <v>94</v>
      </c>
      <c r="B771" s="92" t="s">
        <v>17</v>
      </c>
      <c r="C771" s="430"/>
      <c r="D771" s="365"/>
      <c r="E771" s="365"/>
      <c r="F771" s="365"/>
      <c r="G771" s="33" t="e">
        <f t="shared" si="73"/>
        <v>#DIV/0!</v>
      </c>
      <c r="H771" s="165" t="e">
        <f t="shared" si="74"/>
        <v>#DIV/0!</v>
      </c>
    </row>
    <row r="772" spans="1:8" ht="20.25" customHeight="1">
      <c r="A772" s="205">
        <v>324</v>
      </c>
      <c r="B772" s="118" t="s">
        <v>23</v>
      </c>
      <c r="C772" s="431">
        <f>C773</f>
        <v>0</v>
      </c>
      <c r="D772" s="431">
        <v>400</v>
      </c>
      <c r="E772" s="431">
        <v>400</v>
      </c>
      <c r="F772" s="431">
        <f>F773</f>
        <v>400</v>
      </c>
      <c r="G772" s="114" t="e">
        <f t="shared" si="73"/>
        <v>#DIV/0!</v>
      </c>
      <c r="H772" s="185">
        <f t="shared" si="74"/>
        <v>100</v>
      </c>
    </row>
    <row r="773" spans="1:8" ht="20.25" customHeight="1">
      <c r="A773" s="200">
        <v>3241</v>
      </c>
      <c r="B773" s="92" t="s">
        <v>23</v>
      </c>
      <c r="C773" s="430">
        <v>0</v>
      </c>
      <c r="D773" s="365"/>
      <c r="E773" s="365"/>
      <c r="F773" s="365">
        <v>400</v>
      </c>
      <c r="G773" s="33" t="e">
        <f t="shared" si="73"/>
        <v>#DIV/0!</v>
      </c>
      <c r="H773" s="165" t="e">
        <f t="shared" si="74"/>
        <v>#DIV/0!</v>
      </c>
    </row>
    <row r="774" spans="1:8" ht="20.25" customHeight="1">
      <c r="A774" s="218">
        <v>329</v>
      </c>
      <c r="B774" s="212" t="s">
        <v>18</v>
      </c>
      <c r="C774" s="431">
        <f>SUM(C775:C779)</f>
        <v>0</v>
      </c>
      <c r="D774" s="431">
        <f>SUM(D776:D779)</f>
        <v>0</v>
      </c>
      <c r="E774" s="431">
        <f>SUM(E776:E779)</f>
        <v>0</v>
      </c>
      <c r="F774" s="431">
        <f>SUM(F775:F779)</f>
        <v>0</v>
      </c>
      <c r="G774" s="114" t="e">
        <f t="shared" si="73"/>
        <v>#DIV/0!</v>
      </c>
      <c r="H774" s="185" t="e">
        <f>F774/E774*100</f>
        <v>#DIV/0!</v>
      </c>
    </row>
    <row r="775" spans="1:8" ht="20.25" customHeight="1">
      <c r="A775" s="200">
        <v>3291</v>
      </c>
      <c r="B775" s="92" t="s">
        <v>281</v>
      </c>
      <c r="C775" s="432">
        <v>0</v>
      </c>
      <c r="D775" s="432"/>
      <c r="E775" s="432"/>
      <c r="F775" s="432">
        <v>0</v>
      </c>
      <c r="G775" s="33" t="e">
        <f aca="true" t="shared" si="75" ref="G775:G792">F775/C775*100</f>
        <v>#DIV/0!</v>
      </c>
      <c r="H775" s="165" t="e">
        <f aca="true" t="shared" si="76" ref="H775:H792">F775/E775*100</f>
        <v>#DIV/0!</v>
      </c>
    </row>
    <row r="776" spans="1:8" ht="20.25" customHeight="1">
      <c r="A776" s="20">
        <v>3293</v>
      </c>
      <c r="B776" s="21" t="s">
        <v>98</v>
      </c>
      <c r="C776" s="430">
        <v>0</v>
      </c>
      <c r="D776" s="365"/>
      <c r="E776" s="365"/>
      <c r="F776" s="365"/>
      <c r="G776" s="33" t="e">
        <f t="shared" si="75"/>
        <v>#DIV/0!</v>
      </c>
      <c r="H776" s="165" t="e">
        <f t="shared" si="76"/>
        <v>#DIV/0!</v>
      </c>
    </row>
    <row r="777" spans="1:8" ht="20.25" customHeight="1">
      <c r="A777" s="20">
        <v>3294</v>
      </c>
      <c r="B777" s="21" t="s">
        <v>129</v>
      </c>
      <c r="C777" s="430">
        <v>0</v>
      </c>
      <c r="D777" s="365"/>
      <c r="E777" s="365"/>
      <c r="F777" s="365"/>
      <c r="G777" s="33" t="e">
        <f t="shared" si="75"/>
        <v>#DIV/0!</v>
      </c>
      <c r="H777" s="165" t="e">
        <f t="shared" si="76"/>
        <v>#DIV/0!</v>
      </c>
    </row>
    <row r="778" spans="1:8" ht="20.25" customHeight="1">
      <c r="A778" s="20">
        <v>3295</v>
      </c>
      <c r="B778" s="21" t="s">
        <v>99</v>
      </c>
      <c r="C778" s="430">
        <v>0</v>
      </c>
      <c r="D778" s="365"/>
      <c r="E778" s="365"/>
      <c r="F778" s="365"/>
      <c r="G778" s="33" t="e">
        <f t="shared" si="75"/>
        <v>#DIV/0!</v>
      </c>
      <c r="H778" s="165" t="e">
        <f t="shared" si="76"/>
        <v>#DIV/0!</v>
      </c>
    </row>
    <row r="779" spans="1:8" ht="20.25" customHeight="1">
      <c r="A779" s="20">
        <v>3299</v>
      </c>
      <c r="B779" s="21" t="s">
        <v>18</v>
      </c>
      <c r="C779" s="430">
        <v>0</v>
      </c>
      <c r="D779" s="365"/>
      <c r="E779" s="365"/>
      <c r="F779" s="365"/>
      <c r="G779" s="33" t="e">
        <f t="shared" si="75"/>
        <v>#DIV/0!</v>
      </c>
      <c r="H779" s="165" t="e">
        <f t="shared" si="76"/>
        <v>#DIV/0!</v>
      </c>
    </row>
    <row r="780" spans="1:8" ht="20.25" customHeight="1">
      <c r="A780" s="151">
        <v>34</v>
      </c>
      <c r="B780" s="152" t="s">
        <v>19</v>
      </c>
      <c r="C780" s="433">
        <f>SUM(C781)</f>
        <v>0</v>
      </c>
      <c r="D780" s="433">
        <f>SUM(D781)</f>
        <v>0</v>
      </c>
      <c r="E780" s="433">
        <f>SUM(E781)</f>
        <v>0</v>
      </c>
      <c r="F780" s="433">
        <f>SUM(F781)</f>
        <v>0</v>
      </c>
      <c r="G780" s="110" t="e">
        <f t="shared" si="75"/>
        <v>#DIV/0!</v>
      </c>
      <c r="H780" s="217" t="e">
        <f t="shared" si="76"/>
        <v>#DIV/0!</v>
      </c>
    </row>
    <row r="781" spans="1:8" ht="20.25" customHeight="1">
      <c r="A781" s="218">
        <v>343</v>
      </c>
      <c r="B781" s="212" t="s">
        <v>20</v>
      </c>
      <c r="C781" s="431">
        <f>SUM(C782,C783)</f>
        <v>0</v>
      </c>
      <c r="D781" s="431">
        <f>SUM(D782,D783)</f>
        <v>0</v>
      </c>
      <c r="E781" s="431">
        <f>SUM(E782,E783)</f>
        <v>0</v>
      </c>
      <c r="F781" s="431">
        <f>SUM(F782,F783)</f>
        <v>0</v>
      </c>
      <c r="G781" s="114" t="e">
        <f t="shared" si="75"/>
        <v>#DIV/0!</v>
      </c>
      <c r="H781" s="185" t="e">
        <f t="shared" si="76"/>
        <v>#DIV/0!</v>
      </c>
    </row>
    <row r="782" spans="1:8" ht="20.25" customHeight="1">
      <c r="A782" s="20">
        <v>3431</v>
      </c>
      <c r="B782" s="21" t="s">
        <v>102</v>
      </c>
      <c r="C782" s="430">
        <v>0</v>
      </c>
      <c r="D782" s="365"/>
      <c r="E782" s="365"/>
      <c r="F782" s="365"/>
      <c r="G782" s="33" t="e">
        <f t="shared" si="75"/>
        <v>#DIV/0!</v>
      </c>
      <c r="H782" s="165" t="e">
        <f t="shared" si="76"/>
        <v>#DIV/0!</v>
      </c>
    </row>
    <row r="783" spans="1:8" ht="20.25" customHeight="1">
      <c r="A783" s="20">
        <v>3433</v>
      </c>
      <c r="B783" s="21" t="s">
        <v>136</v>
      </c>
      <c r="C783" s="430"/>
      <c r="D783" s="365"/>
      <c r="E783" s="365"/>
      <c r="F783" s="365"/>
      <c r="G783" s="33" t="e">
        <f t="shared" si="75"/>
        <v>#DIV/0!</v>
      </c>
      <c r="H783" s="165" t="e">
        <f t="shared" si="76"/>
        <v>#DIV/0!</v>
      </c>
    </row>
    <row r="784" spans="1:8" ht="20.25" customHeight="1">
      <c r="A784" s="273">
        <v>37</v>
      </c>
      <c r="B784" s="123" t="s">
        <v>168</v>
      </c>
      <c r="C784" s="480">
        <f>C785</f>
        <v>347.95</v>
      </c>
      <c r="D784" s="480">
        <f>D785</f>
        <v>0</v>
      </c>
      <c r="E784" s="480">
        <f>E785</f>
        <v>0</v>
      </c>
      <c r="F784" s="480">
        <f>F785</f>
        <v>0</v>
      </c>
      <c r="G784" s="110">
        <f t="shared" si="75"/>
        <v>0</v>
      </c>
      <c r="H784" s="217" t="e">
        <f t="shared" si="76"/>
        <v>#DIV/0!</v>
      </c>
    </row>
    <row r="785" spans="1:8" ht="29.25" customHeight="1">
      <c r="A785" s="205">
        <v>372</v>
      </c>
      <c r="B785" s="118" t="s">
        <v>138</v>
      </c>
      <c r="C785" s="431">
        <f>C786+C787+C788</f>
        <v>347.95</v>
      </c>
      <c r="D785" s="431">
        <f>D786+D787+D788</f>
        <v>0</v>
      </c>
      <c r="E785" s="431">
        <f>E786+E787+E788</f>
        <v>0</v>
      </c>
      <c r="F785" s="431">
        <f>F786+F787+F788</f>
        <v>0</v>
      </c>
      <c r="G785" s="114">
        <f t="shared" si="75"/>
        <v>0</v>
      </c>
      <c r="H785" s="185" t="e">
        <f t="shared" si="76"/>
        <v>#DIV/0!</v>
      </c>
    </row>
    <row r="786" spans="1:8" ht="20.25" customHeight="1">
      <c r="A786" s="200">
        <v>3721</v>
      </c>
      <c r="B786" s="92" t="s">
        <v>168</v>
      </c>
      <c r="C786" s="430"/>
      <c r="D786" s="365"/>
      <c r="E786" s="365"/>
      <c r="F786" s="365"/>
      <c r="G786" s="33" t="e">
        <f t="shared" si="75"/>
        <v>#DIV/0!</v>
      </c>
      <c r="H786" s="165" t="e">
        <f t="shared" si="76"/>
        <v>#DIV/0!</v>
      </c>
    </row>
    <row r="787" spans="1:8" ht="20.25" customHeight="1">
      <c r="A787" s="200">
        <v>3722</v>
      </c>
      <c r="B787" s="92" t="s">
        <v>139</v>
      </c>
      <c r="C787" s="430">
        <v>347.95</v>
      </c>
      <c r="D787" s="365"/>
      <c r="E787" s="365"/>
      <c r="F787" s="365"/>
      <c r="G787" s="33">
        <f t="shared" si="75"/>
        <v>0</v>
      </c>
      <c r="H787" s="165" t="e">
        <f t="shared" si="76"/>
        <v>#DIV/0!</v>
      </c>
    </row>
    <row r="788" spans="1:8" ht="25.5" customHeight="1">
      <c r="A788" s="200">
        <v>3723</v>
      </c>
      <c r="B788" s="92" t="s">
        <v>169</v>
      </c>
      <c r="C788" s="430"/>
      <c r="D788" s="365"/>
      <c r="E788" s="365"/>
      <c r="F788" s="365"/>
      <c r="G788" s="33" t="e">
        <f t="shared" si="75"/>
        <v>#DIV/0!</v>
      </c>
      <c r="H788" s="165" t="e">
        <f t="shared" si="76"/>
        <v>#DIV/0!</v>
      </c>
    </row>
    <row r="789" spans="1:8" ht="27.75" customHeight="1">
      <c r="A789" s="226">
        <v>42</v>
      </c>
      <c r="B789" s="214" t="s">
        <v>22</v>
      </c>
      <c r="C789" s="433">
        <f>SUM(C790)</f>
        <v>0</v>
      </c>
      <c r="D789" s="433">
        <f aca="true" t="shared" si="77" ref="D789:F790">SUM(D790)</f>
        <v>0</v>
      </c>
      <c r="E789" s="433">
        <f t="shared" si="77"/>
        <v>0</v>
      </c>
      <c r="F789" s="433">
        <f t="shared" si="77"/>
        <v>0</v>
      </c>
      <c r="G789" s="110" t="e">
        <f t="shared" si="75"/>
        <v>#DIV/0!</v>
      </c>
      <c r="H789" s="217" t="e">
        <f t="shared" si="76"/>
        <v>#DIV/0!</v>
      </c>
    </row>
    <row r="790" spans="1:8" ht="20.25" customHeight="1">
      <c r="A790" s="142">
        <v>422</v>
      </c>
      <c r="B790" s="116" t="s">
        <v>21</v>
      </c>
      <c r="C790" s="431">
        <f>SUM(C791)</f>
        <v>0</v>
      </c>
      <c r="D790" s="431">
        <f t="shared" si="77"/>
        <v>0</v>
      </c>
      <c r="E790" s="431">
        <f t="shared" si="77"/>
        <v>0</v>
      </c>
      <c r="F790" s="431">
        <f t="shared" si="77"/>
        <v>0</v>
      </c>
      <c r="G790" s="114" t="e">
        <f t="shared" si="75"/>
        <v>#DIV/0!</v>
      </c>
      <c r="H790" s="185" t="e">
        <f t="shared" si="76"/>
        <v>#DIV/0!</v>
      </c>
    </row>
    <row r="791" spans="1:8" ht="20.25" customHeight="1">
      <c r="A791" s="233" t="s">
        <v>103</v>
      </c>
      <c r="B791" s="232" t="s">
        <v>104</v>
      </c>
      <c r="C791" s="434"/>
      <c r="D791" s="410"/>
      <c r="E791" s="410"/>
      <c r="F791" s="410"/>
      <c r="G791" s="178" t="e">
        <f t="shared" si="75"/>
        <v>#DIV/0!</v>
      </c>
      <c r="H791" s="179" t="e">
        <f t="shared" si="76"/>
        <v>#DIV/0!</v>
      </c>
    </row>
    <row r="792" spans="1:8" ht="20.25" customHeight="1">
      <c r="A792" s="656" t="s">
        <v>6</v>
      </c>
      <c r="B792" s="657"/>
      <c r="C792" s="435">
        <f>SUM(C740,C750,C780,C789,C784)</f>
        <v>1925.54</v>
      </c>
      <c r="D792" s="435">
        <f>SUM(D740,D750,D780,D789,D784)</f>
        <v>2800</v>
      </c>
      <c r="E792" s="435">
        <f>SUM(E740,E750,E780,E789,E784)</f>
        <v>2800</v>
      </c>
      <c r="F792" s="435">
        <f>SUM(F740,F750,F780,F789,F784)</f>
        <v>800</v>
      </c>
      <c r="G792" s="139">
        <f t="shared" si="75"/>
        <v>41.54678687537003</v>
      </c>
      <c r="H792" s="140">
        <f t="shared" si="76"/>
        <v>28.57142857142857</v>
      </c>
    </row>
    <row r="793" spans="1:8" ht="20.25" customHeight="1">
      <c r="A793" s="56"/>
      <c r="B793" s="56"/>
      <c r="C793" s="56"/>
      <c r="D793" s="56"/>
      <c r="E793" s="56"/>
      <c r="F793" s="56"/>
      <c r="G793" s="56"/>
      <c r="H793" s="56"/>
    </row>
    <row r="794" spans="1:8" ht="20.25" customHeight="1">
      <c r="A794" s="56"/>
      <c r="B794" s="56"/>
      <c r="C794" s="56"/>
      <c r="D794" s="56"/>
      <c r="E794" s="56"/>
      <c r="F794" s="56"/>
      <c r="G794" s="56"/>
      <c r="H794" s="56"/>
    </row>
    <row r="795" spans="1:8" ht="20.25" customHeight="1">
      <c r="A795" s="143" t="s">
        <v>200</v>
      </c>
      <c r="B795" s="56"/>
      <c r="C795" s="56"/>
      <c r="D795" s="56"/>
      <c r="E795" s="56"/>
      <c r="F795" s="56"/>
      <c r="G795" s="56"/>
      <c r="H795" s="56"/>
    </row>
    <row r="796" spans="1:8" ht="20.25" customHeight="1">
      <c r="A796" s="645" t="s">
        <v>71</v>
      </c>
      <c r="B796" s="647" t="s">
        <v>3</v>
      </c>
      <c r="C796" s="647" t="s">
        <v>271</v>
      </c>
      <c r="D796" s="641" t="s">
        <v>272</v>
      </c>
      <c r="E796" s="641" t="s">
        <v>273</v>
      </c>
      <c r="F796" s="641" t="s">
        <v>274</v>
      </c>
      <c r="G796" s="641" t="s">
        <v>68</v>
      </c>
      <c r="H796" s="641" t="s">
        <v>68</v>
      </c>
    </row>
    <row r="797" spans="1:8" ht="20.25" customHeight="1">
      <c r="A797" s="646"/>
      <c r="B797" s="648"/>
      <c r="C797" s="648"/>
      <c r="D797" s="642"/>
      <c r="E797" s="642"/>
      <c r="F797" s="642"/>
      <c r="G797" s="642"/>
      <c r="H797" s="642"/>
    </row>
    <row r="798" spans="1:8" ht="20.25" customHeight="1">
      <c r="A798" s="654">
        <v>1</v>
      </c>
      <c r="B798" s="655"/>
      <c r="C798" s="83">
        <v>2</v>
      </c>
      <c r="D798" s="84">
        <v>3</v>
      </c>
      <c r="E798" s="84">
        <v>4</v>
      </c>
      <c r="F798" s="84">
        <v>5</v>
      </c>
      <c r="G798" s="84" t="s">
        <v>69</v>
      </c>
      <c r="H798" s="84" t="s">
        <v>70</v>
      </c>
    </row>
    <row r="799" spans="1:8" ht="20.25" customHeight="1">
      <c r="A799" s="222">
        <v>31</v>
      </c>
      <c r="B799" s="223" t="s">
        <v>7</v>
      </c>
      <c r="C799" s="482">
        <f>SUM(C800,C804,C806)</f>
        <v>0</v>
      </c>
      <c r="D799" s="482">
        <f>SUM(D800,D804,D806)</f>
        <v>0</v>
      </c>
      <c r="E799" s="482">
        <f>SUM(E800,E804,E806)</f>
        <v>0</v>
      </c>
      <c r="F799" s="482">
        <f>SUM(F800,F804,F806)</f>
        <v>0</v>
      </c>
      <c r="G799" s="215" t="e">
        <f>F799/C799*100</f>
        <v>#DIV/0!</v>
      </c>
      <c r="H799" s="216" t="e">
        <f>F799/E799*100</f>
        <v>#DIV/0!</v>
      </c>
    </row>
    <row r="800" spans="1:8" ht="20.25" customHeight="1">
      <c r="A800" s="205">
        <v>311</v>
      </c>
      <c r="B800" s="118" t="s">
        <v>8</v>
      </c>
      <c r="C800" s="380">
        <f>SUM(C801:C803)</f>
        <v>0</v>
      </c>
      <c r="D800" s="380">
        <f>SUM(D801:D803)</f>
        <v>0</v>
      </c>
      <c r="E800" s="380">
        <f>SUM(E801:E803)</f>
        <v>0</v>
      </c>
      <c r="F800" s="380">
        <f>SUM(F801:F803)</f>
        <v>0</v>
      </c>
      <c r="G800" s="114" t="e">
        <f>F800/C800*100</f>
        <v>#DIV/0!</v>
      </c>
      <c r="H800" s="185" t="e">
        <f>F800/E800*100</f>
        <v>#DIV/0!</v>
      </c>
    </row>
    <row r="801" spans="1:8" ht="20.25" customHeight="1">
      <c r="A801" s="200">
        <v>3111</v>
      </c>
      <c r="B801" s="21" t="s">
        <v>74</v>
      </c>
      <c r="C801" s="381">
        <v>0</v>
      </c>
      <c r="D801" s="381"/>
      <c r="E801" s="381"/>
      <c r="F801" s="381"/>
      <c r="G801" s="33" t="e">
        <f>F801/C801*100</f>
        <v>#DIV/0!</v>
      </c>
      <c r="H801" s="165" t="e">
        <f>F801/E801*100</f>
        <v>#DIV/0!</v>
      </c>
    </row>
    <row r="802" spans="1:8" ht="20.25" customHeight="1">
      <c r="A802" s="200">
        <v>3113</v>
      </c>
      <c r="B802" s="21" t="s">
        <v>176</v>
      </c>
      <c r="C802" s="381">
        <v>0</v>
      </c>
      <c r="D802" s="381"/>
      <c r="E802" s="381"/>
      <c r="F802" s="381"/>
      <c r="G802" s="33" t="e">
        <f>F802/C802*100</f>
        <v>#DIV/0!</v>
      </c>
      <c r="H802" s="165" t="e">
        <f>F802/E802*100</f>
        <v>#DIV/0!</v>
      </c>
    </row>
    <row r="803" spans="1:8" ht="20.25" customHeight="1">
      <c r="A803" s="200">
        <v>3114</v>
      </c>
      <c r="B803" s="21" t="s">
        <v>177</v>
      </c>
      <c r="C803" s="381">
        <v>0</v>
      </c>
      <c r="D803" s="381"/>
      <c r="E803" s="381"/>
      <c r="F803" s="381"/>
      <c r="G803" s="33" t="e">
        <f>F803/C803*100</f>
        <v>#DIV/0!</v>
      </c>
      <c r="H803" s="165" t="e">
        <f>F803/E803*100</f>
        <v>#DIV/0!</v>
      </c>
    </row>
    <row r="804" spans="1:8" ht="20.25" customHeight="1">
      <c r="A804" s="205">
        <v>312</v>
      </c>
      <c r="B804" s="118" t="s">
        <v>9</v>
      </c>
      <c r="C804" s="380">
        <f>SUM(C805)</f>
        <v>0</v>
      </c>
      <c r="D804" s="380">
        <f>SUM(D805)</f>
        <v>0</v>
      </c>
      <c r="E804" s="380">
        <f>SUM(E805)</f>
        <v>0</v>
      </c>
      <c r="F804" s="380">
        <f>SUM(F805)</f>
        <v>0</v>
      </c>
      <c r="G804" s="114" t="e">
        <f aca="true" t="shared" si="78" ref="G804:G812">F804/C804*100</f>
        <v>#DIV/0!</v>
      </c>
      <c r="H804" s="185" t="e">
        <f aca="true" t="shared" si="79" ref="H804:H812">F804/E804*100</f>
        <v>#DIV/0!</v>
      </c>
    </row>
    <row r="805" spans="1:8" ht="20.25" customHeight="1">
      <c r="A805" s="200" t="s">
        <v>85</v>
      </c>
      <c r="B805" s="92" t="s">
        <v>9</v>
      </c>
      <c r="C805" s="381">
        <v>0</v>
      </c>
      <c r="D805" s="381"/>
      <c r="E805" s="381"/>
      <c r="F805" s="381"/>
      <c r="G805" s="33" t="e">
        <f t="shared" si="78"/>
        <v>#DIV/0!</v>
      </c>
      <c r="H805" s="165" t="e">
        <f t="shared" si="79"/>
        <v>#DIV/0!</v>
      </c>
    </row>
    <row r="806" spans="1:8" ht="20.25" customHeight="1">
      <c r="A806" s="205">
        <v>313</v>
      </c>
      <c r="B806" s="118" t="s">
        <v>10</v>
      </c>
      <c r="C806" s="380">
        <f>SUM(C807:C808)</f>
        <v>0</v>
      </c>
      <c r="D806" s="380">
        <f>SUM(D807:D808)</f>
        <v>0</v>
      </c>
      <c r="E806" s="380">
        <f>SUM(E807:E808)</f>
        <v>0</v>
      </c>
      <c r="F806" s="380">
        <f>SUM(F807:F808)</f>
        <v>0</v>
      </c>
      <c r="G806" s="114" t="e">
        <f t="shared" si="78"/>
        <v>#DIV/0!</v>
      </c>
      <c r="H806" s="185" t="e">
        <f t="shared" si="79"/>
        <v>#DIV/0!</v>
      </c>
    </row>
    <row r="807" spans="1:8" ht="20.25" customHeight="1">
      <c r="A807" s="200">
        <v>3132</v>
      </c>
      <c r="B807" s="92" t="s">
        <v>75</v>
      </c>
      <c r="C807" s="381">
        <v>0</v>
      </c>
      <c r="D807" s="381"/>
      <c r="E807" s="381"/>
      <c r="F807" s="381"/>
      <c r="G807" s="33" t="e">
        <f t="shared" si="78"/>
        <v>#DIV/0!</v>
      </c>
      <c r="H807" s="165" t="e">
        <f t="shared" si="79"/>
        <v>#DIV/0!</v>
      </c>
    </row>
    <row r="808" spans="1:8" ht="20.25" customHeight="1">
      <c r="A808" s="200">
        <v>3133</v>
      </c>
      <c r="B808" s="92" t="s">
        <v>76</v>
      </c>
      <c r="C808" s="381">
        <v>0</v>
      </c>
      <c r="D808" s="381"/>
      <c r="E808" s="381"/>
      <c r="F808" s="381"/>
      <c r="G808" s="33" t="e">
        <f t="shared" si="78"/>
        <v>#DIV/0!</v>
      </c>
      <c r="H808" s="165" t="e">
        <f t="shared" si="79"/>
        <v>#DIV/0!</v>
      </c>
    </row>
    <row r="809" spans="1:8" ht="20.25" customHeight="1">
      <c r="A809" s="141">
        <v>32</v>
      </c>
      <c r="B809" s="127" t="s">
        <v>11</v>
      </c>
      <c r="C809" s="366">
        <f>SUM(C810,C815,C822,C833,C831)</f>
        <v>241.27999999999997</v>
      </c>
      <c r="D809" s="366">
        <f>SUM(D810,D815,D822,D833,D831)</f>
        <v>264.47</v>
      </c>
      <c r="E809" s="366">
        <f>SUM(E810,E815,E822,E833,E831)</f>
        <v>264.47</v>
      </c>
      <c r="F809" s="366">
        <f>SUM(F810,F815,F822,F833,F831)</f>
        <v>185.48</v>
      </c>
      <c r="G809" s="110">
        <f t="shared" si="78"/>
        <v>76.87334217506631</v>
      </c>
      <c r="H809" s="217">
        <f t="shared" si="79"/>
        <v>70.13271826672212</v>
      </c>
    </row>
    <row r="810" spans="1:8" ht="20.25" customHeight="1">
      <c r="A810" s="142">
        <v>321</v>
      </c>
      <c r="B810" s="116" t="s">
        <v>12</v>
      </c>
      <c r="C810" s="429">
        <f>SUM(C811:C814)</f>
        <v>0</v>
      </c>
      <c r="D810" s="429">
        <f>SUM(D811:D814)</f>
        <v>0</v>
      </c>
      <c r="E810" s="429">
        <f>SUM(E811:E814)</f>
        <v>0</v>
      </c>
      <c r="F810" s="429">
        <f>SUM(F811:F814)</f>
        <v>0</v>
      </c>
      <c r="G810" s="114" t="e">
        <f t="shared" si="78"/>
        <v>#DIV/0!</v>
      </c>
      <c r="H810" s="185" t="e">
        <f t="shared" si="79"/>
        <v>#DIV/0!</v>
      </c>
    </row>
    <row r="811" spans="1:8" ht="20.25" customHeight="1">
      <c r="A811" s="20" t="s">
        <v>77</v>
      </c>
      <c r="B811" s="21" t="s">
        <v>78</v>
      </c>
      <c r="C811" s="430"/>
      <c r="D811" s="365"/>
      <c r="E811" s="365"/>
      <c r="F811" s="365"/>
      <c r="G811" s="33" t="e">
        <f t="shared" si="78"/>
        <v>#DIV/0!</v>
      </c>
      <c r="H811" s="165" t="e">
        <f t="shared" si="79"/>
        <v>#DIV/0!</v>
      </c>
    </row>
    <row r="812" spans="1:8" ht="20.25" customHeight="1">
      <c r="A812" s="20">
        <v>3212</v>
      </c>
      <c r="B812" s="92" t="s">
        <v>13</v>
      </c>
      <c r="C812" s="430"/>
      <c r="D812" s="365"/>
      <c r="E812" s="365"/>
      <c r="F812" s="365"/>
      <c r="G812" s="33" t="e">
        <f t="shared" si="78"/>
        <v>#DIV/0!</v>
      </c>
      <c r="H812" s="165" t="e">
        <f t="shared" si="79"/>
        <v>#DIV/0!</v>
      </c>
    </row>
    <row r="813" spans="1:8" ht="20.25" customHeight="1">
      <c r="A813" s="20">
        <v>3213</v>
      </c>
      <c r="B813" s="21" t="s">
        <v>121</v>
      </c>
      <c r="C813" s="430"/>
      <c r="D813" s="365"/>
      <c r="E813" s="365"/>
      <c r="F813" s="365"/>
      <c r="G813" s="33" t="e">
        <f aca="true" t="shared" si="80" ref="G813:G834">F813/C813*100</f>
        <v>#DIV/0!</v>
      </c>
      <c r="H813" s="165" t="e">
        <f aca="true" t="shared" si="81" ref="H813:H832">F813/E813*100</f>
        <v>#DIV/0!</v>
      </c>
    </row>
    <row r="814" spans="1:8" ht="20.25" customHeight="1">
      <c r="A814" s="20">
        <v>3214</v>
      </c>
      <c r="B814" s="21" t="s">
        <v>122</v>
      </c>
      <c r="C814" s="430"/>
      <c r="D814" s="365"/>
      <c r="E814" s="365"/>
      <c r="F814" s="365"/>
      <c r="G814" s="33" t="e">
        <f t="shared" si="80"/>
        <v>#DIV/0!</v>
      </c>
      <c r="H814" s="165" t="e">
        <f t="shared" si="81"/>
        <v>#DIV/0!</v>
      </c>
    </row>
    <row r="815" spans="1:8" ht="20.25" customHeight="1">
      <c r="A815" s="218">
        <v>322</v>
      </c>
      <c r="B815" s="212" t="s">
        <v>14</v>
      </c>
      <c r="C815" s="431">
        <f>SUM(C816:C821)</f>
        <v>155.01</v>
      </c>
      <c r="D815" s="431">
        <v>31.47</v>
      </c>
      <c r="E815" s="431">
        <v>31.47</v>
      </c>
      <c r="F815" s="431">
        <f>SUM(F816:F821)</f>
        <v>31.47</v>
      </c>
      <c r="G815" s="114">
        <f t="shared" si="80"/>
        <v>20.301916005419006</v>
      </c>
      <c r="H815" s="185">
        <f t="shared" si="81"/>
        <v>100</v>
      </c>
    </row>
    <row r="816" spans="1:8" ht="20.25" customHeight="1">
      <c r="A816" s="20">
        <v>3221</v>
      </c>
      <c r="B816" s="21" t="s">
        <v>15</v>
      </c>
      <c r="C816" s="430"/>
      <c r="D816" s="365"/>
      <c r="E816" s="365"/>
      <c r="F816" s="365"/>
      <c r="G816" s="33" t="e">
        <f t="shared" si="80"/>
        <v>#DIV/0!</v>
      </c>
      <c r="H816" s="165" t="e">
        <f t="shared" si="81"/>
        <v>#DIV/0!</v>
      </c>
    </row>
    <row r="817" spans="1:8" ht="20.25" customHeight="1">
      <c r="A817" s="20">
        <v>3222</v>
      </c>
      <c r="B817" s="21" t="s">
        <v>151</v>
      </c>
      <c r="C817" s="430"/>
      <c r="D817" s="365"/>
      <c r="E817" s="365"/>
      <c r="F817" s="365"/>
      <c r="G817" s="33" t="e">
        <f t="shared" si="80"/>
        <v>#DIV/0!</v>
      </c>
      <c r="H817" s="165" t="e">
        <f t="shared" si="81"/>
        <v>#DIV/0!</v>
      </c>
    </row>
    <row r="818" spans="1:8" ht="20.25" customHeight="1">
      <c r="A818" s="20">
        <v>3223</v>
      </c>
      <c r="B818" s="21" t="s">
        <v>82</v>
      </c>
      <c r="C818" s="430"/>
      <c r="D818" s="365"/>
      <c r="E818" s="365"/>
      <c r="F818" s="365"/>
      <c r="G818" s="33" t="e">
        <f t="shared" si="80"/>
        <v>#DIV/0!</v>
      </c>
      <c r="H818" s="165" t="e">
        <f t="shared" si="81"/>
        <v>#DIV/0!</v>
      </c>
    </row>
    <row r="819" spans="1:8" ht="20.25" customHeight="1">
      <c r="A819" s="20">
        <v>3224</v>
      </c>
      <c r="B819" s="21" t="s">
        <v>147</v>
      </c>
      <c r="C819" s="430"/>
      <c r="D819" s="365"/>
      <c r="E819" s="365"/>
      <c r="F819" s="365"/>
      <c r="G819" s="33" t="e">
        <f t="shared" si="80"/>
        <v>#DIV/0!</v>
      </c>
      <c r="H819" s="165" t="e">
        <f t="shared" si="81"/>
        <v>#DIV/0!</v>
      </c>
    </row>
    <row r="820" spans="1:8" ht="20.25" customHeight="1">
      <c r="A820" s="20">
        <v>3225</v>
      </c>
      <c r="B820" s="21" t="s">
        <v>148</v>
      </c>
      <c r="C820" s="430"/>
      <c r="D820" s="365"/>
      <c r="E820" s="365"/>
      <c r="F820" s="365">
        <v>31.47</v>
      </c>
      <c r="G820" s="33" t="e">
        <f t="shared" si="80"/>
        <v>#DIV/0!</v>
      </c>
      <c r="H820" s="165" t="e">
        <f t="shared" si="81"/>
        <v>#DIV/0!</v>
      </c>
    </row>
    <row r="821" spans="1:8" ht="20.25" customHeight="1">
      <c r="A821" s="20">
        <v>3227</v>
      </c>
      <c r="B821" s="21" t="s">
        <v>125</v>
      </c>
      <c r="C821" s="430">
        <v>155.01</v>
      </c>
      <c r="D821" s="365"/>
      <c r="E821" s="365"/>
      <c r="F821" s="365"/>
      <c r="G821" s="33">
        <f t="shared" si="80"/>
        <v>0</v>
      </c>
      <c r="H821" s="165" t="e">
        <f t="shared" si="81"/>
        <v>#DIV/0!</v>
      </c>
    </row>
    <row r="822" spans="1:8" ht="20.25" customHeight="1">
      <c r="A822" s="218">
        <v>323</v>
      </c>
      <c r="B822" s="212" t="s">
        <v>16</v>
      </c>
      <c r="C822" s="431">
        <f>SUM(C823:C830)</f>
        <v>0</v>
      </c>
      <c r="D822" s="431">
        <f>SUM(D823:D829)</f>
        <v>0</v>
      </c>
      <c r="E822" s="431">
        <f>SUM(E823:E829)</f>
        <v>0</v>
      </c>
      <c r="F822" s="431">
        <f>SUM(F823:F829)</f>
        <v>0</v>
      </c>
      <c r="G822" s="114" t="e">
        <f t="shared" si="80"/>
        <v>#DIV/0!</v>
      </c>
      <c r="H822" s="185" t="e">
        <f t="shared" si="81"/>
        <v>#DIV/0!</v>
      </c>
    </row>
    <row r="823" spans="1:8" ht="20.25" customHeight="1">
      <c r="A823" s="20">
        <v>3231</v>
      </c>
      <c r="B823" s="21" t="s">
        <v>149</v>
      </c>
      <c r="C823" s="430">
        <v>0</v>
      </c>
      <c r="D823" s="365">
        <f>E823</f>
        <v>0</v>
      </c>
      <c r="E823" s="365"/>
      <c r="F823" s="365"/>
      <c r="G823" s="33" t="e">
        <f t="shared" si="80"/>
        <v>#DIV/0!</v>
      </c>
      <c r="H823" s="165" t="e">
        <f t="shared" si="81"/>
        <v>#DIV/0!</v>
      </c>
    </row>
    <row r="824" spans="1:8" ht="20.25" customHeight="1">
      <c r="A824" s="20">
        <v>3232</v>
      </c>
      <c r="B824" s="21" t="s">
        <v>89</v>
      </c>
      <c r="C824" s="430">
        <v>0</v>
      </c>
      <c r="D824" s="365">
        <f aca="true" t="shared" si="82" ref="D824:D829">E824</f>
        <v>0</v>
      </c>
      <c r="E824" s="365"/>
      <c r="F824" s="365"/>
      <c r="G824" s="33" t="e">
        <f t="shared" si="80"/>
        <v>#DIV/0!</v>
      </c>
      <c r="H824" s="165" t="e">
        <f t="shared" si="81"/>
        <v>#DIV/0!</v>
      </c>
    </row>
    <row r="825" spans="1:8" ht="20.25" customHeight="1">
      <c r="A825" s="20">
        <v>3234</v>
      </c>
      <c r="B825" s="21" t="s">
        <v>91</v>
      </c>
      <c r="C825" s="430">
        <v>0</v>
      </c>
      <c r="D825" s="365">
        <f t="shared" si="82"/>
        <v>0</v>
      </c>
      <c r="E825" s="365"/>
      <c r="F825" s="365"/>
      <c r="G825" s="33" t="e">
        <f t="shared" si="80"/>
        <v>#DIV/0!</v>
      </c>
      <c r="H825" s="165" t="e">
        <f t="shared" si="81"/>
        <v>#DIV/0!</v>
      </c>
    </row>
    <row r="826" spans="1:8" ht="20.25" customHeight="1">
      <c r="A826" s="20">
        <v>3235</v>
      </c>
      <c r="B826" s="21" t="s">
        <v>150</v>
      </c>
      <c r="C826" s="430">
        <v>0</v>
      </c>
      <c r="D826" s="365">
        <f t="shared" si="82"/>
        <v>0</v>
      </c>
      <c r="E826" s="365"/>
      <c r="F826" s="365"/>
      <c r="G826" s="33" t="e">
        <f t="shared" si="80"/>
        <v>#DIV/0!</v>
      </c>
      <c r="H826" s="165" t="e">
        <f t="shared" si="81"/>
        <v>#DIV/0!</v>
      </c>
    </row>
    <row r="827" spans="1:8" ht="20.25" customHeight="1">
      <c r="A827" s="20">
        <v>3236</v>
      </c>
      <c r="B827" s="21" t="s">
        <v>127</v>
      </c>
      <c r="C827" s="430">
        <v>0</v>
      </c>
      <c r="D827" s="365">
        <f t="shared" si="82"/>
        <v>0</v>
      </c>
      <c r="E827" s="365"/>
      <c r="F827" s="365"/>
      <c r="G827" s="33" t="e">
        <f t="shared" si="80"/>
        <v>#DIV/0!</v>
      </c>
      <c r="H827" s="165" t="e">
        <f t="shared" si="81"/>
        <v>#DIV/0!</v>
      </c>
    </row>
    <row r="828" spans="1:8" ht="20.25" customHeight="1">
      <c r="A828" s="20">
        <v>3237</v>
      </c>
      <c r="B828" s="21" t="s">
        <v>128</v>
      </c>
      <c r="C828" s="430"/>
      <c r="D828" s="365">
        <f t="shared" si="82"/>
        <v>0</v>
      </c>
      <c r="E828" s="365">
        <v>0</v>
      </c>
      <c r="F828" s="365">
        <v>0</v>
      </c>
      <c r="G828" s="33" t="e">
        <f t="shared" si="80"/>
        <v>#DIV/0!</v>
      </c>
      <c r="H828" s="165" t="e">
        <f t="shared" si="81"/>
        <v>#DIV/0!</v>
      </c>
    </row>
    <row r="829" spans="1:8" ht="20.25" customHeight="1">
      <c r="A829" s="20">
        <v>3238</v>
      </c>
      <c r="B829" s="21" t="s">
        <v>93</v>
      </c>
      <c r="C829" s="430"/>
      <c r="D829" s="365">
        <f t="shared" si="82"/>
        <v>0</v>
      </c>
      <c r="E829" s="365"/>
      <c r="F829" s="365"/>
      <c r="G829" s="33" t="e">
        <f t="shared" si="80"/>
        <v>#DIV/0!</v>
      </c>
      <c r="H829" s="165" t="e">
        <f t="shared" si="81"/>
        <v>#DIV/0!</v>
      </c>
    </row>
    <row r="830" spans="1:8" ht="20.25" customHeight="1">
      <c r="A830" s="200" t="s">
        <v>94</v>
      </c>
      <c r="B830" s="92" t="s">
        <v>17</v>
      </c>
      <c r="C830" s="430"/>
      <c r="D830" s="365"/>
      <c r="E830" s="365"/>
      <c r="F830" s="365"/>
      <c r="G830" s="33" t="e">
        <f t="shared" si="80"/>
        <v>#DIV/0!</v>
      </c>
      <c r="H830" s="165" t="e">
        <f t="shared" si="81"/>
        <v>#DIV/0!</v>
      </c>
    </row>
    <row r="831" spans="1:8" ht="26.25" customHeight="1">
      <c r="A831" s="205">
        <v>324</v>
      </c>
      <c r="B831" s="118" t="s">
        <v>23</v>
      </c>
      <c r="C831" s="431">
        <f>C832</f>
        <v>0</v>
      </c>
      <c r="D831" s="431">
        <f>D832</f>
        <v>0</v>
      </c>
      <c r="E831" s="431">
        <f>E832</f>
        <v>0</v>
      </c>
      <c r="F831" s="431">
        <f>F832</f>
        <v>0</v>
      </c>
      <c r="G831" s="114" t="e">
        <f t="shared" si="80"/>
        <v>#DIV/0!</v>
      </c>
      <c r="H831" s="185" t="e">
        <f t="shared" si="81"/>
        <v>#DIV/0!</v>
      </c>
    </row>
    <row r="832" spans="1:8" ht="33" customHeight="1">
      <c r="A832" s="200">
        <v>3241</v>
      </c>
      <c r="B832" s="92" t="s">
        <v>23</v>
      </c>
      <c r="C832" s="430">
        <v>0</v>
      </c>
      <c r="D832" s="365"/>
      <c r="E832" s="365"/>
      <c r="F832" s="365"/>
      <c r="G832" s="33" t="e">
        <f t="shared" si="80"/>
        <v>#DIV/0!</v>
      </c>
      <c r="H832" s="165" t="e">
        <f t="shared" si="81"/>
        <v>#DIV/0!</v>
      </c>
    </row>
    <row r="833" spans="1:8" ht="20.25" customHeight="1">
      <c r="A833" s="218">
        <v>329</v>
      </c>
      <c r="B833" s="212" t="s">
        <v>18</v>
      </c>
      <c r="C833" s="431">
        <f>SUM(C834:C838)</f>
        <v>86.27</v>
      </c>
      <c r="D833" s="431">
        <v>233</v>
      </c>
      <c r="E833" s="431">
        <v>233</v>
      </c>
      <c r="F833" s="431">
        <f>SUM(F835:F838)</f>
        <v>154.01</v>
      </c>
      <c r="G833" s="114">
        <f t="shared" si="80"/>
        <v>178.52092268459486</v>
      </c>
      <c r="H833" s="185">
        <f>F833/E833*100</f>
        <v>66.09871244635193</v>
      </c>
    </row>
    <row r="834" spans="1:8" ht="20.25" customHeight="1">
      <c r="A834" s="200">
        <v>3292</v>
      </c>
      <c r="B834" s="92" t="s">
        <v>175</v>
      </c>
      <c r="C834" s="432">
        <v>0</v>
      </c>
      <c r="D834" s="432"/>
      <c r="E834" s="432"/>
      <c r="F834" s="432"/>
      <c r="G834" s="33" t="e">
        <f t="shared" si="80"/>
        <v>#DIV/0!</v>
      </c>
      <c r="H834" s="225" t="e">
        <f>F834/E834*100</f>
        <v>#DIV/0!</v>
      </c>
    </row>
    <row r="835" spans="1:8" ht="20.25" customHeight="1">
      <c r="A835" s="20">
        <v>3293</v>
      </c>
      <c r="B835" s="21" t="s">
        <v>98</v>
      </c>
      <c r="C835" s="430">
        <v>0</v>
      </c>
      <c r="D835" s="365"/>
      <c r="E835" s="365"/>
      <c r="F835" s="365"/>
      <c r="G835" s="33" t="e">
        <f aca="true" t="shared" si="83" ref="G835:G846">F835/C835*100</f>
        <v>#DIV/0!</v>
      </c>
      <c r="H835" s="165" t="e">
        <f aca="true" t="shared" si="84" ref="H835:H846">F835/E835*100</f>
        <v>#DIV/0!</v>
      </c>
    </row>
    <row r="836" spans="1:8" ht="20.25" customHeight="1">
      <c r="A836" s="20">
        <v>3294</v>
      </c>
      <c r="B836" s="21" t="s">
        <v>129</v>
      </c>
      <c r="C836" s="430">
        <v>0</v>
      </c>
      <c r="D836" s="365"/>
      <c r="E836" s="365"/>
      <c r="F836" s="365"/>
      <c r="G836" s="33" t="e">
        <f t="shared" si="83"/>
        <v>#DIV/0!</v>
      </c>
      <c r="H836" s="165" t="e">
        <f t="shared" si="84"/>
        <v>#DIV/0!</v>
      </c>
    </row>
    <row r="837" spans="1:8" ht="20.25" customHeight="1">
      <c r="A837" s="20">
        <v>3295</v>
      </c>
      <c r="B837" s="21" t="s">
        <v>99</v>
      </c>
      <c r="C837" s="430">
        <v>0</v>
      </c>
      <c r="D837" s="365"/>
      <c r="E837" s="365"/>
      <c r="F837" s="365"/>
      <c r="G837" s="33" t="e">
        <f t="shared" si="83"/>
        <v>#DIV/0!</v>
      </c>
      <c r="H837" s="165" t="e">
        <f t="shared" si="84"/>
        <v>#DIV/0!</v>
      </c>
    </row>
    <row r="838" spans="1:8" ht="20.25" customHeight="1">
      <c r="A838" s="20">
        <v>3299</v>
      </c>
      <c r="B838" s="21" t="s">
        <v>18</v>
      </c>
      <c r="C838" s="430">
        <v>86.27</v>
      </c>
      <c r="D838" s="365"/>
      <c r="E838" s="365"/>
      <c r="F838" s="365">
        <v>154.01</v>
      </c>
      <c r="G838" s="33">
        <f t="shared" si="83"/>
        <v>178.52092268459486</v>
      </c>
      <c r="H838" s="165" t="e">
        <f t="shared" si="84"/>
        <v>#DIV/0!</v>
      </c>
    </row>
    <row r="839" spans="1:8" ht="20.25" customHeight="1">
      <c r="A839" s="151">
        <v>34</v>
      </c>
      <c r="B839" s="152" t="s">
        <v>19</v>
      </c>
      <c r="C839" s="433">
        <f>SUM(C840)</f>
        <v>0</v>
      </c>
      <c r="D839" s="433">
        <f>SUM(D840)</f>
        <v>0</v>
      </c>
      <c r="E839" s="433">
        <f>SUM(E840)</f>
        <v>0</v>
      </c>
      <c r="F839" s="433">
        <f>SUM(F840)</f>
        <v>0</v>
      </c>
      <c r="G839" s="110" t="e">
        <f t="shared" si="83"/>
        <v>#DIV/0!</v>
      </c>
      <c r="H839" s="217" t="e">
        <f t="shared" si="84"/>
        <v>#DIV/0!</v>
      </c>
    </row>
    <row r="840" spans="1:8" ht="20.25" customHeight="1">
      <c r="A840" s="218">
        <v>343</v>
      </c>
      <c r="B840" s="212" t="s">
        <v>20</v>
      </c>
      <c r="C840" s="431">
        <f>SUM(C841,C842)</f>
        <v>0</v>
      </c>
      <c r="D840" s="431">
        <f>SUM(D841,D842)</f>
        <v>0</v>
      </c>
      <c r="E840" s="431">
        <f>SUM(E841,E842)</f>
        <v>0</v>
      </c>
      <c r="F840" s="431">
        <f>SUM(F841,F842)</f>
        <v>0</v>
      </c>
      <c r="G840" s="114" t="e">
        <f t="shared" si="83"/>
        <v>#DIV/0!</v>
      </c>
      <c r="H840" s="185" t="e">
        <f t="shared" si="84"/>
        <v>#DIV/0!</v>
      </c>
    </row>
    <row r="841" spans="1:8" ht="20.25" customHeight="1">
      <c r="A841" s="20">
        <v>3431</v>
      </c>
      <c r="B841" s="21" t="s">
        <v>102</v>
      </c>
      <c r="C841" s="430">
        <v>0</v>
      </c>
      <c r="D841" s="365"/>
      <c r="E841" s="365"/>
      <c r="F841" s="365"/>
      <c r="G841" s="33" t="e">
        <f t="shared" si="83"/>
        <v>#DIV/0!</v>
      </c>
      <c r="H841" s="165" t="e">
        <f t="shared" si="84"/>
        <v>#DIV/0!</v>
      </c>
    </row>
    <row r="842" spans="1:8" ht="20.25" customHeight="1">
      <c r="A842" s="20">
        <v>3433</v>
      </c>
      <c r="B842" s="21" t="s">
        <v>136</v>
      </c>
      <c r="C842" s="430"/>
      <c r="D842" s="365"/>
      <c r="E842" s="365"/>
      <c r="F842" s="365"/>
      <c r="G842" s="33" t="e">
        <f t="shared" si="83"/>
        <v>#DIV/0!</v>
      </c>
      <c r="H842" s="165" t="e">
        <f t="shared" si="84"/>
        <v>#DIV/0!</v>
      </c>
    </row>
    <row r="843" spans="1:8" ht="20.25" customHeight="1">
      <c r="A843" s="151">
        <v>42</v>
      </c>
      <c r="B843" s="152" t="s">
        <v>152</v>
      </c>
      <c r="C843" s="433">
        <f>SUM(C844)</f>
        <v>0</v>
      </c>
      <c r="D843" s="433">
        <f aca="true" t="shared" si="85" ref="D843:F844">SUM(D844)</f>
        <v>0</v>
      </c>
      <c r="E843" s="433">
        <f t="shared" si="85"/>
        <v>0</v>
      </c>
      <c r="F843" s="433">
        <f t="shared" si="85"/>
        <v>0</v>
      </c>
      <c r="G843" s="110" t="e">
        <f t="shared" si="83"/>
        <v>#DIV/0!</v>
      </c>
      <c r="H843" s="217" t="e">
        <f t="shared" si="84"/>
        <v>#DIV/0!</v>
      </c>
    </row>
    <row r="844" spans="1:8" ht="20.25" customHeight="1">
      <c r="A844" s="218">
        <v>424</v>
      </c>
      <c r="B844" s="212" t="s">
        <v>153</v>
      </c>
      <c r="C844" s="431">
        <f>SUM(C845)</f>
        <v>0</v>
      </c>
      <c r="D844" s="431">
        <f t="shared" si="85"/>
        <v>0</v>
      </c>
      <c r="E844" s="431">
        <f t="shared" si="85"/>
        <v>0</v>
      </c>
      <c r="F844" s="431">
        <f t="shared" si="85"/>
        <v>0</v>
      </c>
      <c r="G844" s="114" t="e">
        <f t="shared" si="83"/>
        <v>#DIV/0!</v>
      </c>
      <c r="H844" s="185" t="e">
        <f t="shared" si="84"/>
        <v>#DIV/0!</v>
      </c>
    </row>
    <row r="845" spans="1:8" ht="20.25" customHeight="1">
      <c r="A845" s="219">
        <v>4241</v>
      </c>
      <c r="B845" s="159" t="s">
        <v>153</v>
      </c>
      <c r="C845" s="434"/>
      <c r="D845" s="410"/>
      <c r="E845" s="410"/>
      <c r="F845" s="410"/>
      <c r="G845" s="178" t="e">
        <f t="shared" si="83"/>
        <v>#DIV/0!</v>
      </c>
      <c r="H845" s="179" t="e">
        <f t="shared" si="84"/>
        <v>#DIV/0!</v>
      </c>
    </row>
    <row r="846" spans="1:8" ht="20.25" customHeight="1">
      <c r="A846" s="656" t="s">
        <v>6</v>
      </c>
      <c r="B846" s="657"/>
      <c r="C846" s="435">
        <f>SUM(C799,C809,C839,C843)</f>
        <v>241.27999999999997</v>
      </c>
      <c r="D846" s="435">
        <f>SUM(D799,D809,D839,D843)</f>
        <v>264.47</v>
      </c>
      <c r="E846" s="435">
        <f>SUM(E799,E809,E839,E843)</f>
        <v>264.47</v>
      </c>
      <c r="F846" s="435">
        <f>SUM(F799,F809,F839,F843)</f>
        <v>185.48</v>
      </c>
      <c r="G846" s="139">
        <f t="shared" si="83"/>
        <v>76.87334217506631</v>
      </c>
      <c r="H846" s="140">
        <f t="shared" si="84"/>
        <v>70.13271826672212</v>
      </c>
    </row>
    <row r="847" spans="1:8" ht="20.25" customHeight="1">
      <c r="A847" s="56"/>
      <c r="B847" s="56"/>
      <c r="C847" s="56"/>
      <c r="D847" s="56"/>
      <c r="E847" s="56"/>
      <c r="F847" s="56"/>
      <c r="G847" s="56"/>
      <c r="H847" s="56"/>
    </row>
    <row r="848" spans="1:8" ht="20.25" customHeight="1">
      <c r="A848" s="56"/>
      <c r="B848" s="56"/>
      <c r="C848" s="56"/>
      <c r="D848" s="56"/>
      <c r="E848" s="56"/>
      <c r="F848" s="56"/>
      <c r="G848" s="56"/>
      <c r="H848" s="56"/>
    </row>
    <row r="849" spans="1:8" ht="20.25" customHeight="1">
      <c r="A849" s="143" t="s">
        <v>190</v>
      </c>
      <c r="B849" s="11"/>
      <c r="C849" s="12"/>
      <c r="D849" s="12"/>
      <c r="E849" s="12"/>
      <c r="F849" s="12"/>
      <c r="G849" s="12"/>
      <c r="H849" s="12"/>
    </row>
    <row r="850" spans="1:8" ht="20.25" customHeight="1">
      <c r="A850" s="645" t="s">
        <v>71</v>
      </c>
      <c r="B850" s="647" t="s">
        <v>3</v>
      </c>
      <c r="C850" s="647" t="s">
        <v>271</v>
      </c>
      <c r="D850" s="641" t="s">
        <v>272</v>
      </c>
      <c r="E850" s="641" t="s">
        <v>273</v>
      </c>
      <c r="F850" s="641" t="s">
        <v>274</v>
      </c>
      <c r="G850" s="641" t="s">
        <v>68</v>
      </c>
      <c r="H850" s="641" t="s">
        <v>68</v>
      </c>
    </row>
    <row r="851" spans="1:8" ht="20.25" customHeight="1">
      <c r="A851" s="646"/>
      <c r="B851" s="648"/>
      <c r="C851" s="648"/>
      <c r="D851" s="642"/>
      <c r="E851" s="642"/>
      <c r="F851" s="642"/>
      <c r="G851" s="642"/>
      <c r="H851" s="642"/>
    </row>
    <row r="852" spans="1:8" ht="20.25" customHeight="1">
      <c r="A852" s="644">
        <v>1</v>
      </c>
      <c r="B852" s="644"/>
      <c r="C852" s="83">
        <v>2</v>
      </c>
      <c r="D852" s="84">
        <v>3</v>
      </c>
      <c r="E852" s="84">
        <v>4</v>
      </c>
      <c r="F852" s="84">
        <v>5</v>
      </c>
      <c r="G852" s="84" t="s">
        <v>69</v>
      </c>
      <c r="H852" s="84" t="s">
        <v>70</v>
      </c>
    </row>
    <row r="853" spans="1:8" ht="20.25" customHeight="1">
      <c r="A853" s="226">
        <v>32</v>
      </c>
      <c r="B853" s="214" t="s">
        <v>11</v>
      </c>
      <c r="C853" s="458">
        <f>C854+C857</f>
        <v>857.63</v>
      </c>
      <c r="D853" s="458">
        <f>D854+D857</f>
        <v>2495.1899999999996</v>
      </c>
      <c r="E853" s="458">
        <f>E854+E857</f>
        <v>2495.1899999999996</v>
      </c>
      <c r="F853" s="458">
        <f>F854+F857</f>
        <v>1744.4899999999998</v>
      </c>
      <c r="G853" s="215">
        <f>F853/C853*100</f>
        <v>203.40822965614538</v>
      </c>
      <c r="H853" s="216">
        <f>F853/E853*100</f>
        <v>69.91411475679207</v>
      </c>
    </row>
    <row r="854" spans="1:8" ht="20.25" customHeight="1">
      <c r="A854" s="218">
        <v>322</v>
      </c>
      <c r="B854" s="212" t="s">
        <v>14</v>
      </c>
      <c r="C854" s="461">
        <f>C855+C856</f>
        <v>61.29</v>
      </c>
      <c r="D854" s="461">
        <v>1088.86</v>
      </c>
      <c r="E854" s="461">
        <v>1088.86</v>
      </c>
      <c r="F854" s="461">
        <f>F855+F856</f>
        <v>630.15</v>
      </c>
      <c r="G854" s="119">
        <f>F854/C854*100</f>
        <v>1028.144884973079</v>
      </c>
      <c r="H854" s="227">
        <f>F854/E854*100</f>
        <v>57.87245375897728</v>
      </c>
    </row>
    <row r="855" spans="1:8" ht="20.25" customHeight="1">
      <c r="A855" s="20">
        <v>3221</v>
      </c>
      <c r="B855" s="21" t="s">
        <v>15</v>
      </c>
      <c r="C855" s="462">
        <v>61.29</v>
      </c>
      <c r="D855" s="463"/>
      <c r="E855" s="463"/>
      <c r="F855" s="381">
        <v>331.81</v>
      </c>
      <c r="G855" s="86">
        <f>F855/C855*100</f>
        <v>541.3770598792626</v>
      </c>
      <c r="H855" s="228" t="e">
        <f>F855/E855*100</f>
        <v>#DIV/0!</v>
      </c>
    </row>
    <row r="856" spans="1:8" ht="20.25" customHeight="1">
      <c r="A856" s="603">
        <v>3225</v>
      </c>
      <c r="B856" s="21" t="s">
        <v>229</v>
      </c>
      <c r="C856" s="604"/>
      <c r="D856" s="470"/>
      <c r="E856" s="470"/>
      <c r="F856" s="365">
        <v>298.34</v>
      </c>
      <c r="G856" s="33" t="e">
        <f>F856/C856*100</f>
        <v>#DIV/0!</v>
      </c>
      <c r="H856" s="33" t="e">
        <f>F856/E856*100</f>
        <v>#DIV/0!</v>
      </c>
    </row>
    <row r="857" spans="1:8" ht="20.25" customHeight="1">
      <c r="A857" s="605">
        <v>323</v>
      </c>
      <c r="B857" s="212" t="s">
        <v>16</v>
      </c>
      <c r="C857" s="606">
        <f>C859</f>
        <v>796.34</v>
      </c>
      <c r="D857" s="606">
        <v>1406.33</v>
      </c>
      <c r="E857" s="606">
        <v>1406.33</v>
      </c>
      <c r="F857" s="606">
        <f>F859+F860+F858</f>
        <v>1114.34</v>
      </c>
      <c r="G857" s="607">
        <f>G859</f>
        <v>66.66624808498882</v>
      </c>
      <c r="H857" s="607" t="e">
        <f>H859</f>
        <v>#DIV/0!</v>
      </c>
    </row>
    <row r="858" spans="1:8" ht="20.25" customHeight="1">
      <c r="A858" s="631">
        <v>3231</v>
      </c>
      <c r="B858" s="270" t="s">
        <v>149</v>
      </c>
      <c r="C858" s="632"/>
      <c r="D858" s="632"/>
      <c r="E858" s="632"/>
      <c r="F858" s="632">
        <v>53.45</v>
      </c>
      <c r="G858" s="633">
        <f>G860</f>
        <v>0</v>
      </c>
      <c r="H858" s="633">
        <f>H860</f>
        <v>0</v>
      </c>
    </row>
    <row r="859" spans="1:8" ht="20.25" customHeight="1">
      <c r="A859" s="603">
        <v>3237</v>
      </c>
      <c r="B859" s="21" t="s">
        <v>128</v>
      </c>
      <c r="C859" s="604">
        <v>796.34</v>
      </c>
      <c r="D859" s="470"/>
      <c r="E859" s="470"/>
      <c r="F859" s="365">
        <v>530.89</v>
      </c>
      <c r="G859" s="33">
        <f>F859/C859*100</f>
        <v>66.66624808498882</v>
      </c>
      <c r="H859" s="33" t="e">
        <f>F859/E859*100</f>
        <v>#DIV/0!</v>
      </c>
    </row>
    <row r="860" spans="1:8" ht="20.25" customHeight="1">
      <c r="A860" s="630">
        <v>3239</v>
      </c>
      <c r="B860" s="21" t="s">
        <v>282</v>
      </c>
      <c r="C860" s="604"/>
      <c r="D860" s="470"/>
      <c r="E860" s="470"/>
      <c r="F860" s="365">
        <v>530</v>
      </c>
      <c r="G860" s="33"/>
      <c r="H860" s="33"/>
    </row>
    <row r="861" spans="1:8" ht="20.25" customHeight="1">
      <c r="A861" s="273">
        <v>37</v>
      </c>
      <c r="B861" s="123" t="s">
        <v>168</v>
      </c>
      <c r="C861" s="615">
        <f>C862</f>
        <v>0</v>
      </c>
      <c r="D861" s="615">
        <f>D862</f>
        <v>26.54</v>
      </c>
      <c r="E861" s="615">
        <f>E862</f>
        <v>26.54</v>
      </c>
      <c r="F861" s="615">
        <f>F862</f>
        <v>26.54</v>
      </c>
      <c r="G861" s="110" t="e">
        <f>F861/C861*100</f>
        <v>#DIV/0!</v>
      </c>
      <c r="H861" s="110">
        <f>F861/E861*100</f>
        <v>100</v>
      </c>
    </row>
    <row r="862" spans="1:8" ht="27" customHeight="1">
      <c r="A862" s="608">
        <v>372</v>
      </c>
      <c r="B862" s="118" t="s">
        <v>138</v>
      </c>
      <c r="C862" s="606">
        <f>C863</f>
        <v>0</v>
      </c>
      <c r="D862" s="368">
        <v>26.54</v>
      </c>
      <c r="E862" s="368">
        <v>26.54</v>
      </c>
      <c r="F862" s="368">
        <f>F863</f>
        <v>26.54</v>
      </c>
      <c r="G862" s="114" t="e">
        <f>F862/C862*100</f>
        <v>#DIV/0!</v>
      </c>
      <c r="H862" s="114">
        <f>F862/E862*100</f>
        <v>100</v>
      </c>
    </row>
    <row r="863" spans="1:8" ht="20.25" customHeight="1">
      <c r="A863" s="609">
        <v>3722</v>
      </c>
      <c r="B863" s="610" t="s">
        <v>139</v>
      </c>
      <c r="C863" s="611"/>
      <c r="D863" s="612"/>
      <c r="E863" s="612"/>
      <c r="F863" s="613">
        <v>26.54</v>
      </c>
      <c r="G863" s="111" t="e">
        <f>F863/C863*100</f>
        <v>#DIV/0!</v>
      </c>
      <c r="H863" s="112" t="e">
        <f>F863/E863*100</f>
        <v>#DIV/0!</v>
      </c>
    </row>
    <row r="864" spans="1:8" ht="20.25" customHeight="1">
      <c r="A864" s="703" t="s">
        <v>6</v>
      </c>
      <c r="B864" s="703"/>
      <c r="C864" s="614">
        <f>C853+C861</f>
        <v>857.63</v>
      </c>
      <c r="D864" s="614">
        <f>D853+D861</f>
        <v>2521.7299999999996</v>
      </c>
      <c r="E864" s="614">
        <f>E853+E861</f>
        <v>2521.7299999999996</v>
      </c>
      <c r="F864" s="614">
        <f>F853+F861</f>
        <v>1771.0299999999997</v>
      </c>
      <c r="G864" s="132">
        <f>F864/C864*100</f>
        <v>206.5028042395905</v>
      </c>
      <c r="H864" s="132">
        <f>F864/E864*100</f>
        <v>70.23075428376552</v>
      </c>
    </row>
    <row r="865" spans="1:8" ht="20.25" customHeight="1">
      <c r="A865" s="56"/>
      <c r="B865" s="56"/>
      <c r="C865" s="56"/>
      <c r="D865" s="56"/>
      <c r="E865" s="56"/>
      <c r="F865" s="56"/>
      <c r="G865" s="56"/>
      <c r="H865" s="56"/>
    </row>
    <row r="866" spans="1:8" ht="20.25" customHeight="1">
      <c r="A866" s="56"/>
      <c r="B866" s="56"/>
      <c r="C866" s="56"/>
      <c r="D866" s="56"/>
      <c r="E866" s="56"/>
      <c r="F866" s="56"/>
      <c r="G866" s="56"/>
      <c r="H866" s="56"/>
    </row>
    <row r="867" spans="1:8" ht="20.25" customHeight="1">
      <c r="A867" s="686" t="s">
        <v>209</v>
      </c>
      <c r="B867" s="686"/>
      <c r="C867" s="686"/>
      <c r="D867" s="72"/>
      <c r="E867" s="56"/>
      <c r="F867" s="56"/>
      <c r="G867" s="56"/>
      <c r="H867" s="56"/>
    </row>
    <row r="868" spans="1:8" ht="20.25" customHeight="1">
      <c r="A868" s="681" t="s">
        <v>196</v>
      </c>
      <c r="B868" s="681"/>
      <c r="C868" s="681"/>
      <c r="D868" s="681"/>
      <c r="E868" s="56"/>
      <c r="F868" s="56"/>
      <c r="G868" s="56"/>
      <c r="H868" s="56"/>
    </row>
    <row r="869" spans="1:8" ht="20.25" customHeight="1">
      <c r="A869" s="56"/>
      <c r="B869" s="56"/>
      <c r="C869" s="56"/>
      <c r="D869" s="56"/>
      <c r="E869" s="56"/>
      <c r="F869" s="56"/>
      <c r="G869" s="56"/>
      <c r="H869" s="56"/>
    </row>
    <row r="870" spans="1:8" ht="20.25" customHeight="1">
      <c r="A870" s="143" t="s">
        <v>267</v>
      </c>
      <c r="B870" s="56"/>
      <c r="C870" s="56"/>
      <c r="D870" s="56"/>
      <c r="E870" s="56"/>
      <c r="F870" s="56"/>
      <c r="G870" s="56"/>
      <c r="H870" s="56"/>
    </row>
    <row r="871" spans="1:8" ht="20.25" customHeight="1">
      <c r="A871" s="645" t="s">
        <v>71</v>
      </c>
      <c r="B871" s="647" t="s">
        <v>3</v>
      </c>
      <c r="C871" s="647" t="s">
        <v>271</v>
      </c>
      <c r="D871" s="641" t="s">
        <v>272</v>
      </c>
      <c r="E871" s="641" t="s">
        <v>273</v>
      </c>
      <c r="F871" s="641" t="s">
        <v>274</v>
      </c>
      <c r="G871" s="641" t="s">
        <v>68</v>
      </c>
      <c r="H871" s="641" t="s">
        <v>68</v>
      </c>
    </row>
    <row r="872" spans="1:8" ht="20.25" customHeight="1">
      <c r="A872" s="646"/>
      <c r="B872" s="648"/>
      <c r="C872" s="648"/>
      <c r="D872" s="642"/>
      <c r="E872" s="642"/>
      <c r="F872" s="642"/>
      <c r="G872" s="642"/>
      <c r="H872" s="642"/>
    </row>
    <row r="873" spans="1:8" ht="20.25" customHeight="1">
      <c r="A873" s="654">
        <v>1</v>
      </c>
      <c r="B873" s="655"/>
      <c r="C873" s="83">
        <v>2</v>
      </c>
      <c r="D873" s="84">
        <v>3</v>
      </c>
      <c r="E873" s="84">
        <v>4</v>
      </c>
      <c r="F873" s="84">
        <v>5</v>
      </c>
      <c r="G873" s="84" t="s">
        <v>69</v>
      </c>
      <c r="H873" s="84" t="s">
        <v>70</v>
      </c>
    </row>
    <row r="874" spans="1:8" ht="20.25" customHeight="1">
      <c r="A874" s="222">
        <v>31</v>
      </c>
      <c r="B874" s="223" t="s">
        <v>7</v>
      </c>
      <c r="C874" s="482">
        <f>SUM(C875,C879,C881)</f>
        <v>0</v>
      </c>
      <c r="D874" s="482">
        <f>SUM(D875,D879,D881)</f>
        <v>0</v>
      </c>
      <c r="E874" s="482">
        <f>SUM(E875,E879,E881)</f>
        <v>0</v>
      </c>
      <c r="F874" s="482">
        <f>SUM(F875,F879,F881)</f>
        <v>0</v>
      </c>
      <c r="G874" s="215" t="e">
        <f>F874/C874*100</f>
        <v>#DIV/0!</v>
      </c>
      <c r="H874" s="216" t="e">
        <f>F874/E874*100</f>
        <v>#DIV/0!</v>
      </c>
    </row>
    <row r="875" spans="1:8" ht="20.25" customHeight="1">
      <c r="A875" s="205">
        <v>311</v>
      </c>
      <c r="B875" s="118" t="s">
        <v>8</v>
      </c>
      <c r="C875" s="380">
        <f>SUM(C876:C878)</f>
        <v>0</v>
      </c>
      <c r="D875" s="380">
        <f>SUM(D876:D878)</f>
        <v>0</v>
      </c>
      <c r="E875" s="380">
        <f>SUM(E876:E878)</f>
        <v>0</v>
      </c>
      <c r="F875" s="380">
        <f>SUM(F876:F878)</f>
        <v>0</v>
      </c>
      <c r="G875" s="114" t="e">
        <f>F875/C875*100</f>
        <v>#DIV/0!</v>
      </c>
      <c r="H875" s="185" t="e">
        <f>F875/E875*100</f>
        <v>#DIV/0!</v>
      </c>
    </row>
    <row r="876" spans="1:8" ht="20.25" customHeight="1">
      <c r="A876" s="200">
        <v>3111</v>
      </c>
      <c r="B876" s="21" t="s">
        <v>74</v>
      </c>
      <c r="C876" s="381">
        <v>0</v>
      </c>
      <c r="D876" s="381"/>
      <c r="E876" s="381"/>
      <c r="F876" s="381"/>
      <c r="G876" s="33" t="e">
        <f>F876/C876*100</f>
        <v>#DIV/0!</v>
      </c>
      <c r="H876" s="165" t="e">
        <f>F876/E876*100</f>
        <v>#DIV/0!</v>
      </c>
    </row>
    <row r="877" spans="1:8" ht="20.25" customHeight="1">
      <c r="A877" s="200">
        <v>3113</v>
      </c>
      <c r="B877" s="21" t="s">
        <v>176</v>
      </c>
      <c r="C877" s="381">
        <v>0</v>
      </c>
      <c r="D877" s="381"/>
      <c r="E877" s="381"/>
      <c r="F877" s="381"/>
      <c r="G877" s="33" t="e">
        <f>F877/C877*100</f>
        <v>#DIV/0!</v>
      </c>
      <c r="H877" s="165" t="e">
        <f>F877/E877*100</f>
        <v>#DIV/0!</v>
      </c>
    </row>
    <row r="878" spans="1:8" ht="20.25" customHeight="1">
      <c r="A878" s="200">
        <v>3114</v>
      </c>
      <c r="B878" s="21" t="s">
        <v>177</v>
      </c>
      <c r="C878" s="381">
        <v>0</v>
      </c>
      <c r="D878" s="381"/>
      <c r="E878" s="381"/>
      <c r="F878" s="381"/>
      <c r="G878" s="33" t="e">
        <f>F878/C878*100</f>
        <v>#DIV/0!</v>
      </c>
      <c r="H878" s="165" t="e">
        <f>F878/E878*100</f>
        <v>#DIV/0!</v>
      </c>
    </row>
    <row r="879" spans="1:8" ht="20.25" customHeight="1">
      <c r="A879" s="205">
        <v>312</v>
      </c>
      <c r="B879" s="118" t="s">
        <v>9</v>
      </c>
      <c r="C879" s="380">
        <f>SUM(C880)</f>
        <v>0</v>
      </c>
      <c r="D879" s="380">
        <f>SUM(D880)</f>
        <v>0</v>
      </c>
      <c r="E879" s="380">
        <f>SUM(E880)</f>
        <v>0</v>
      </c>
      <c r="F879" s="380">
        <f>SUM(F880)</f>
        <v>0</v>
      </c>
      <c r="G879" s="114" t="e">
        <f aca="true" t="shared" si="86" ref="G879:G887">F879/C879*100</f>
        <v>#DIV/0!</v>
      </c>
      <c r="H879" s="185" t="e">
        <f aca="true" t="shared" si="87" ref="H879:H887">F879/E879*100</f>
        <v>#DIV/0!</v>
      </c>
    </row>
    <row r="880" spans="1:8" ht="20.25" customHeight="1">
      <c r="A880" s="200" t="s">
        <v>85</v>
      </c>
      <c r="B880" s="92" t="s">
        <v>9</v>
      </c>
      <c r="C880" s="381">
        <v>0</v>
      </c>
      <c r="D880" s="381"/>
      <c r="E880" s="381"/>
      <c r="F880" s="381"/>
      <c r="G880" s="33" t="e">
        <f t="shared" si="86"/>
        <v>#DIV/0!</v>
      </c>
      <c r="H880" s="165" t="e">
        <f t="shared" si="87"/>
        <v>#DIV/0!</v>
      </c>
    </row>
    <row r="881" spans="1:8" ht="20.25" customHeight="1">
      <c r="A881" s="205">
        <v>313</v>
      </c>
      <c r="B881" s="118" t="s">
        <v>10</v>
      </c>
      <c r="C881" s="380">
        <f>SUM(C882:C883)</f>
        <v>0</v>
      </c>
      <c r="D881" s="380">
        <f>SUM(D882:D883)</f>
        <v>0</v>
      </c>
      <c r="E881" s="380">
        <f>SUM(E882:E883)</f>
        <v>0</v>
      </c>
      <c r="F881" s="380">
        <f>SUM(F882:F883)</f>
        <v>0</v>
      </c>
      <c r="G881" s="114" t="e">
        <f t="shared" si="86"/>
        <v>#DIV/0!</v>
      </c>
      <c r="H881" s="185" t="e">
        <f t="shared" si="87"/>
        <v>#DIV/0!</v>
      </c>
    </row>
    <row r="882" spans="1:8" ht="20.25" customHeight="1">
      <c r="A882" s="200">
        <v>3132</v>
      </c>
      <c r="B882" s="92" t="s">
        <v>75</v>
      </c>
      <c r="C882" s="381">
        <v>0</v>
      </c>
      <c r="D882" s="381"/>
      <c r="E882" s="381"/>
      <c r="F882" s="381"/>
      <c r="G882" s="33" t="e">
        <f t="shared" si="86"/>
        <v>#DIV/0!</v>
      </c>
      <c r="H882" s="165" t="e">
        <f t="shared" si="87"/>
        <v>#DIV/0!</v>
      </c>
    </row>
    <row r="883" spans="1:8" ht="20.25" customHeight="1">
      <c r="A883" s="200">
        <v>3133</v>
      </c>
      <c r="B883" s="92" t="s">
        <v>76</v>
      </c>
      <c r="C883" s="381">
        <v>0</v>
      </c>
      <c r="D883" s="381"/>
      <c r="E883" s="381"/>
      <c r="F883" s="381"/>
      <c r="G883" s="33" t="e">
        <f t="shared" si="86"/>
        <v>#DIV/0!</v>
      </c>
      <c r="H883" s="165" t="e">
        <f t="shared" si="87"/>
        <v>#DIV/0!</v>
      </c>
    </row>
    <row r="884" spans="1:8" ht="20.25" customHeight="1">
      <c r="A884" s="141">
        <v>32</v>
      </c>
      <c r="B884" s="127" t="s">
        <v>11</v>
      </c>
      <c r="C884" s="366">
        <f>SUM(C885,C890,C897,C908,C906)</f>
        <v>402.51</v>
      </c>
      <c r="D884" s="366">
        <f>SUM(D885,D890,D897,D908,D906)</f>
        <v>1794.92</v>
      </c>
      <c r="E884" s="366">
        <f>SUM(E885,E890,E897,E908,E906)</f>
        <v>1794.92</v>
      </c>
      <c r="F884" s="366">
        <f>SUM(F885,F890,F897,F908,F906)</f>
        <v>1730.91</v>
      </c>
      <c r="G884" s="110">
        <f t="shared" si="86"/>
        <v>430.029067600805</v>
      </c>
      <c r="H884" s="217">
        <f t="shared" si="87"/>
        <v>96.4338243487175</v>
      </c>
    </row>
    <row r="885" spans="1:8" ht="20.25" customHeight="1">
      <c r="A885" s="142">
        <v>321</v>
      </c>
      <c r="B885" s="116" t="s">
        <v>12</v>
      </c>
      <c r="C885" s="429">
        <f>SUM(C886:C889)</f>
        <v>0</v>
      </c>
      <c r="D885" s="429">
        <f>SUM(D886:D889)</f>
        <v>0</v>
      </c>
      <c r="E885" s="429">
        <f>SUM(E886:E889)</f>
        <v>0</v>
      </c>
      <c r="F885" s="429">
        <f>SUM(F886:F889)</f>
        <v>0</v>
      </c>
      <c r="G885" s="114" t="e">
        <f t="shared" si="86"/>
        <v>#DIV/0!</v>
      </c>
      <c r="H885" s="185" t="e">
        <f t="shared" si="87"/>
        <v>#DIV/0!</v>
      </c>
    </row>
    <row r="886" spans="1:8" ht="20.25" customHeight="1">
      <c r="A886" s="20" t="s">
        <v>77</v>
      </c>
      <c r="B886" s="21" t="s">
        <v>78</v>
      </c>
      <c r="C886" s="430">
        <v>0</v>
      </c>
      <c r="D886" s="365"/>
      <c r="E886" s="365"/>
      <c r="F886" s="365"/>
      <c r="G886" s="33" t="e">
        <f t="shared" si="86"/>
        <v>#DIV/0!</v>
      </c>
      <c r="H886" s="165" t="e">
        <f t="shared" si="87"/>
        <v>#DIV/0!</v>
      </c>
    </row>
    <row r="887" spans="1:8" ht="20.25" customHeight="1">
      <c r="A887" s="20">
        <v>3212</v>
      </c>
      <c r="B887" s="92" t="s">
        <v>13</v>
      </c>
      <c r="C887" s="430">
        <v>0</v>
      </c>
      <c r="D887" s="365"/>
      <c r="E887" s="365"/>
      <c r="F887" s="365"/>
      <c r="G887" s="33" t="e">
        <f t="shared" si="86"/>
        <v>#DIV/0!</v>
      </c>
      <c r="H887" s="165" t="e">
        <f t="shared" si="87"/>
        <v>#DIV/0!</v>
      </c>
    </row>
    <row r="888" spans="1:8" ht="20.25" customHeight="1">
      <c r="A888" s="20">
        <v>3213</v>
      </c>
      <c r="B888" s="21" t="s">
        <v>121</v>
      </c>
      <c r="C888" s="430">
        <v>0</v>
      </c>
      <c r="D888" s="365"/>
      <c r="E888" s="365"/>
      <c r="F888" s="365"/>
      <c r="G888" s="33" t="e">
        <f aca="true" t="shared" si="88" ref="G888:G910">F888/C888*100</f>
        <v>#DIV/0!</v>
      </c>
      <c r="H888" s="165" t="e">
        <f aca="true" t="shared" si="89" ref="H888:H910">F888/E888*100</f>
        <v>#DIV/0!</v>
      </c>
    </row>
    <row r="889" spans="1:8" ht="20.25" customHeight="1">
      <c r="A889" s="20">
        <v>3214</v>
      </c>
      <c r="B889" s="21" t="s">
        <v>122</v>
      </c>
      <c r="C889" s="430">
        <v>0</v>
      </c>
      <c r="D889" s="365"/>
      <c r="E889" s="365"/>
      <c r="F889" s="365"/>
      <c r="G889" s="33" t="e">
        <f t="shared" si="88"/>
        <v>#DIV/0!</v>
      </c>
      <c r="H889" s="165" t="e">
        <f t="shared" si="89"/>
        <v>#DIV/0!</v>
      </c>
    </row>
    <row r="890" spans="1:8" ht="20.25" customHeight="1">
      <c r="A890" s="218">
        <v>322</v>
      </c>
      <c r="B890" s="212" t="s">
        <v>14</v>
      </c>
      <c r="C890" s="431">
        <f>SUM(C891:C896)</f>
        <v>160.59</v>
      </c>
      <c r="D890" s="431">
        <v>1551</v>
      </c>
      <c r="E890" s="431">
        <v>1551</v>
      </c>
      <c r="F890" s="431">
        <f>SUM(F891:F896)</f>
        <v>1487</v>
      </c>
      <c r="G890" s="114">
        <f t="shared" si="88"/>
        <v>925.9605205803599</v>
      </c>
      <c r="H890" s="185">
        <f t="shared" si="89"/>
        <v>95.8736299161831</v>
      </c>
    </row>
    <row r="891" spans="1:8" ht="20.25" customHeight="1">
      <c r="A891" s="20">
        <v>3221</v>
      </c>
      <c r="B891" s="21" t="s">
        <v>15</v>
      </c>
      <c r="C891" s="430">
        <v>37.16</v>
      </c>
      <c r="D891" s="365"/>
      <c r="E891" s="365"/>
      <c r="F891" s="365">
        <v>491</v>
      </c>
      <c r="G891" s="33">
        <f t="shared" si="88"/>
        <v>1321.3132400430572</v>
      </c>
      <c r="H891" s="165" t="e">
        <f t="shared" si="89"/>
        <v>#DIV/0!</v>
      </c>
    </row>
    <row r="892" spans="1:8" ht="20.25" customHeight="1">
      <c r="A892" s="20">
        <v>3222</v>
      </c>
      <c r="B892" s="21" t="s">
        <v>151</v>
      </c>
      <c r="C892" s="430">
        <v>123.43</v>
      </c>
      <c r="D892" s="365"/>
      <c r="E892" s="365"/>
      <c r="F892" s="365">
        <v>996</v>
      </c>
      <c r="G892" s="33">
        <f t="shared" si="88"/>
        <v>806.9351049177671</v>
      </c>
      <c r="H892" s="165" t="e">
        <f t="shared" si="89"/>
        <v>#DIV/0!</v>
      </c>
    </row>
    <row r="893" spans="1:8" ht="20.25" customHeight="1">
      <c r="A893" s="20">
        <v>3223</v>
      </c>
      <c r="B893" s="21" t="s">
        <v>82</v>
      </c>
      <c r="C893" s="430"/>
      <c r="D893" s="365"/>
      <c r="E893" s="365"/>
      <c r="F893" s="365"/>
      <c r="G893" s="33" t="e">
        <f t="shared" si="88"/>
        <v>#DIV/0!</v>
      </c>
      <c r="H893" s="165" t="e">
        <f t="shared" si="89"/>
        <v>#DIV/0!</v>
      </c>
    </row>
    <row r="894" spans="1:8" ht="20.25" customHeight="1">
      <c r="A894" s="20">
        <v>3224</v>
      </c>
      <c r="B894" s="21" t="s">
        <v>147</v>
      </c>
      <c r="C894" s="430"/>
      <c r="D894" s="365"/>
      <c r="E894" s="365"/>
      <c r="F894" s="365"/>
      <c r="G894" s="33" t="e">
        <f t="shared" si="88"/>
        <v>#DIV/0!</v>
      </c>
      <c r="H894" s="165" t="e">
        <f t="shared" si="89"/>
        <v>#DIV/0!</v>
      </c>
    </row>
    <row r="895" spans="1:8" ht="20.25" customHeight="1">
      <c r="A895" s="20">
        <v>3225</v>
      </c>
      <c r="B895" s="21" t="s">
        <v>148</v>
      </c>
      <c r="C895" s="430">
        <v>0</v>
      </c>
      <c r="D895" s="365"/>
      <c r="E895" s="365"/>
      <c r="F895" s="365"/>
      <c r="G895" s="33" t="e">
        <f t="shared" si="88"/>
        <v>#DIV/0!</v>
      </c>
      <c r="H895" s="165" t="e">
        <f t="shared" si="89"/>
        <v>#DIV/0!</v>
      </c>
    </row>
    <row r="896" spans="1:8" ht="20.25" customHeight="1">
      <c r="A896" s="20">
        <v>3227</v>
      </c>
      <c r="B896" s="21" t="s">
        <v>125</v>
      </c>
      <c r="C896" s="430">
        <v>0</v>
      </c>
      <c r="D896" s="365"/>
      <c r="E896" s="365"/>
      <c r="F896" s="365"/>
      <c r="G896" s="33" t="e">
        <f t="shared" si="88"/>
        <v>#DIV/0!</v>
      </c>
      <c r="H896" s="165" t="e">
        <f t="shared" si="89"/>
        <v>#DIV/0!</v>
      </c>
    </row>
    <row r="897" spans="1:8" ht="20.25" customHeight="1">
      <c r="A897" s="218">
        <v>323</v>
      </c>
      <c r="B897" s="212" t="s">
        <v>16</v>
      </c>
      <c r="C897" s="431">
        <f>SUM(C898:C905)</f>
        <v>0</v>
      </c>
      <c r="D897" s="431">
        <f>SUM(D898:D904)</f>
        <v>0</v>
      </c>
      <c r="E897" s="431">
        <f>SUM(E898:E904)</f>
        <v>0</v>
      </c>
      <c r="F897" s="431">
        <f>SUM(F898:F904)</f>
        <v>0</v>
      </c>
      <c r="G897" s="114" t="e">
        <f t="shared" si="88"/>
        <v>#DIV/0!</v>
      </c>
      <c r="H897" s="185" t="e">
        <f t="shared" si="89"/>
        <v>#DIV/0!</v>
      </c>
    </row>
    <row r="898" spans="1:8" ht="20.25" customHeight="1">
      <c r="A898" s="20">
        <v>3231</v>
      </c>
      <c r="B898" s="21" t="s">
        <v>149</v>
      </c>
      <c r="C898" s="430">
        <v>0</v>
      </c>
      <c r="D898" s="365"/>
      <c r="E898" s="365"/>
      <c r="F898" s="365"/>
      <c r="G898" s="33" t="e">
        <f t="shared" si="88"/>
        <v>#DIV/0!</v>
      </c>
      <c r="H898" s="165" t="e">
        <f t="shared" si="89"/>
        <v>#DIV/0!</v>
      </c>
    </row>
    <row r="899" spans="1:8" ht="20.25" customHeight="1">
      <c r="A899" s="20">
        <v>3232</v>
      </c>
      <c r="B899" s="21" t="s">
        <v>89</v>
      </c>
      <c r="C899" s="430">
        <v>0</v>
      </c>
      <c r="D899" s="365"/>
      <c r="E899" s="365"/>
      <c r="F899" s="365"/>
      <c r="G899" s="33" t="e">
        <f t="shared" si="88"/>
        <v>#DIV/0!</v>
      </c>
      <c r="H899" s="165" t="e">
        <f t="shared" si="89"/>
        <v>#DIV/0!</v>
      </c>
    </row>
    <row r="900" spans="1:8" ht="20.25" customHeight="1">
      <c r="A900" s="20">
        <v>3234</v>
      </c>
      <c r="B900" s="21" t="s">
        <v>91</v>
      </c>
      <c r="C900" s="430">
        <v>0</v>
      </c>
      <c r="D900" s="365"/>
      <c r="E900" s="365"/>
      <c r="F900" s="365"/>
      <c r="G900" s="33" t="e">
        <f t="shared" si="88"/>
        <v>#DIV/0!</v>
      </c>
      <c r="H900" s="165" t="e">
        <f t="shared" si="89"/>
        <v>#DIV/0!</v>
      </c>
    </row>
    <row r="901" spans="1:8" ht="20.25" customHeight="1">
      <c r="A901" s="20">
        <v>3235</v>
      </c>
      <c r="B901" s="21" t="s">
        <v>150</v>
      </c>
      <c r="C901" s="430">
        <v>0</v>
      </c>
      <c r="D901" s="365"/>
      <c r="E901" s="365"/>
      <c r="F901" s="365"/>
      <c r="G901" s="33" t="e">
        <f t="shared" si="88"/>
        <v>#DIV/0!</v>
      </c>
      <c r="H901" s="165" t="e">
        <f t="shared" si="89"/>
        <v>#DIV/0!</v>
      </c>
    </row>
    <row r="902" spans="1:8" ht="20.25" customHeight="1">
      <c r="A902" s="20">
        <v>3236</v>
      </c>
      <c r="B902" s="21" t="s">
        <v>127</v>
      </c>
      <c r="C902" s="430">
        <v>0</v>
      </c>
      <c r="D902" s="365"/>
      <c r="E902" s="365"/>
      <c r="F902" s="365"/>
      <c r="G902" s="33" t="e">
        <f t="shared" si="88"/>
        <v>#DIV/0!</v>
      </c>
      <c r="H902" s="165" t="e">
        <f t="shared" si="89"/>
        <v>#DIV/0!</v>
      </c>
    </row>
    <row r="903" spans="1:8" ht="20.25" customHeight="1">
      <c r="A903" s="20">
        <v>3237</v>
      </c>
      <c r="B903" s="21" t="s">
        <v>128</v>
      </c>
      <c r="C903" s="430">
        <v>0</v>
      </c>
      <c r="D903" s="365"/>
      <c r="E903" s="365"/>
      <c r="F903" s="365"/>
      <c r="G903" s="33" t="e">
        <f t="shared" si="88"/>
        <v>#DIV/0!</v>
      </c>
      <c r="H903" s="165" t="e">
        <f t="shared" si="89"/>
        <v>#DIV/0!</v>
      </c>
    </row>
    <row r="904" spans="1:8" ht="20.25" customHeight="1">
      <c r="A904" s="20">
        <v>3238</v>
      </c>
      <c r="B904" s="21" t="s">
        <v>93</v>
      </c>
      <c r="C904" s="430">
        <v>0</v>
      </c>
      <c r="D904" s="365"/>
      <c r="E904" s="365"/>
      <c r="F904" s="365"/>
      <c r="G904" s="33" t="e">
        <f t="shared" si="88"/>
        <v>#DIV/0!</v>
      </c>
      <c r="H904" s="165" t="e">
        <f t="shared" si="89"/>
        <v>#DIV/0!</v>
      </c>
    </row>
    <row r="905" spans="1:8" ht="20.25" customHeight="1">
      <c r="A905" s="200" t="s">
        <v>94</v>
      </c>
      <c r="B905" s="92" t="s">
        <v>17</v>
      </c>
      <c r="C905" s="430">
        <v>0</v>
      </c>
      <c r="D905" s="365"/>
      <c r="E905" s="365"/>
      <c r="F905" s="365"/>
      <c r="G905" s="33" t="e">
        <f t="shared" si="88"/>
        <v>#DIV/0!</v>
      </c>
      <c r="H905" s="165" t="e">
        <f t="shared" si="89"/>
        <v>#DIV/0!</v>
      </c>
    </row>
    <row r="906" spans="1:8" ht="20.25" customHeight="1">
      <c r="A906" s="205">
        <v>324</v>
      </c>
      <c r="B906" s="118" t="s">
        <v>23</v>
      </c>
      <c r="C906" s="431">
        <f>C907</f>
        <v>0</v>
      </c>
      <c r="D906" s="431">
        <f>D907</f>
        <v>0</v>
      </c>
      <c r="E906" s="431">
        <f>E907</f>
        <v>0</v>
      </c>
      <c r="F906" s="431">
        <f>F907</f>
        <v>0</v>
      </c>
      <c r="G906" s="114" t="e">
        <f t="shared" si="88"/>
        <v>#DIV/0!</v>
      </c>
      <c r="H906" s="185" t="e">
        <f t="shared" si="89"/>
        <v>#DIV/0!</v>
      </c>
    </row>
    <row r="907" spans="1:8" ht="20.25" customHeight="1">
      <c r="A907" s="200">
        <v>3241</v>
      </c>
      <c r="B907" s="92" t="s">
        <v>23</v>
      </c>
      <c r="C907" s="430">
        <v>0</v>
      </c>
      <c r="D907" s="365">
        <v>0</v>
      </c>
      <c r="E907" s="365"/>
      <c r="F907" s="365"/>
      <c r="G907" s="33" t="e">
        <f t="shared" si="88"/>
        <v>#DIV/0!</v>
      </c>
      <c r="H907" s="165" t="e">
        <f t="shared" si="89"/>
        <v>#DIV/0!</v>
      </c>
    </row>
    <row r="908" spans="1:8" ht="20.25" customHeight="1">
      <c r="A908" s="218">
        <v>329</v>
      </c>
      <c r="B908" s="212" t="s">
        <v>18</v>
      </c>
      <c r="C908" s="431">
        <f>SUM(C909:C914)</f>
        <v>241.92</v>
      </c>
      <c r="D908" s="431">
        <v>243.92</v>
      </c>
      <c r="E908" s="431">
        <v>243.92</v>
      </c>
      <c r="F908" s="431">
        <f>SUM(F909:F914)</f>
        <v>243.91</v>
      </c>
      <c r="G908" s="114">
        <f t="shared" si="88"/>
        <v>100.82258597883597</v>
      </c>
      <c r="H908" s="185">
        <f t="shared" si="89"/>
        <v>99.99590029517876</v>
      </c>
    </row>
    <row r="909" spans="1:8" ht="34.5" customHeight="1">
      <c r="A909" s="200" t="s">
        <v>95</v>
      </c>
      <c r="B909" s="92" t="s">
        <v>96</v>
      </c>
      <c r="C909" s="432">
        <v>241.92</v>
      </c>
      <c r="D909" s="432"/>
      <c r="E909" s="432"/>
      <c r="F909" s="432">
        <v>243.91</v>
      </c>
      <c r="G909" s="33">
        <f t="shared" si="88"/>
        <v>100.82258597883597</v>
      </c>
      <c r="H909" s="165" t="e">
        <f t="shared" si="89"/>
        <v>#DIV/0!</v>
      </c>
    </row>
    <row r="910" spans="1:8" ht="20.25" customHeight="1">
      <c r="A910" s="200">
        <v>3292</v>
      </c>
      <c r="B910" s="92" t="s">
        <v>175</v>
      </c>
      <c r="C910" s="432">
        <v>0</v>
      </c>
      <c r="D910" s="432"/>
      <c r="E910" s="432"/>
      <c r="F910" s="432"/>
      <c r="G910" s="33" t="e">
        <f t="shared" si="88"/>
        <v>#DIV/0!</v>
      </c>
      <c r="H910" s="165" t="e">
        <f t="shared" si="89"/>
        <v>#DIV/0!</v>
      </c>
    </row>
    <row r="911" spans="1:8" ht="20.25" customHeight="1">
      <c r="A911" s="20">
        <v>3293</v>
      </c>
      <c r="B911" s="21" t="s">
        <v>98</v>
      </c>
      <c r="C911" s="430">
        <v>0</v>
      </c>
      <c r="D911" s="365"/>
      <c r="E911" s="365"/>
      <c r="F911" s="365"/>
      <c r="G911" s="33" t="e">
        <f>F911/C911*100</f>
        <v>#DIV/0!</v>
      </c>
      <c r="H911" s="165" t="e">
        <f>F911/E911*100</f>
        <v>#DIV/0!</v>
      </c>
    </row>
    <row r="912" spans="1:8" ht="20.25" customHeight="1">
      <c r="A912" s="20">
        <v>3294</v>
      </c>
      <c r="B912" s="21" t="s">
        <v>129</v>
      </c>
      <c r="C912" s="430">
        <v>0</v>
      </c>
      <c r="D912" s="365"/>
      <c r="E912" s="365"/>
      <c r="F912" s="365"/>
      <c r="G912" s="33" t="e">
        <f>F912/C912*100</f>
        <v>#DIV/0!</v>
      </c>
      <c r="H912" s="165" t="e">
        <f>F912/E912*100</f>
        <v>#DIV/0!</v>
      </c>
    </row>
    <row r="913" spans="1:8" ht="20.25" customHeight="1">
      <c r="A913" s="20">
        <v>3295</v>
      </c>
      <c r="B913" s="21" t="s">
        <v>99</v>
      </c>
      <c r="C913" s="430">
        <v>0</v>
      </c>
      <c r="D913" s="365"/>
      <c r="E913" s="365"/>
      <c r="F913" s="365"/>
      <c r="G913" s="33" t="e">
        <f>F913/C913*100</f>
        <v>#DIV/0!</v>
      </c>
      <c r="H913" s="165" t="e">
        <f>F913/E913*100</f>
        <v>#DIV/0!</v>
      </c>
    </row>
    <row r="914" spans="1:8" ht="20.25" customHeight="1">
      <c r="A914" s="219">
        <v>3299</v>
      </c>
      <c r="B914" s="159" t="s">
        <v>18</v>
      </c>
      <c r="C914" s="434">
        <v>0</v>
      </c>
      <c r="D914" s="410"/>
      <c r="E914" s="410"/>
      <c r="F914" s="410"/>
      <c r="G914" s="178" t="e">
        <f>F914/C914*100</f>
        <v>#DIV/0!</v>
      </c>
      <c r="H914" s="179" t="e">
        <f>F914/E914*100</f>
        <v>#DIV/0!</v>
      </c>
    </row>
    <row r="915" spans="1:8" ht="20.25" customHeight="1">
      <c r="A915" s="656" t="s">
        <v>6</v>
      </c>
      <c r="B915" s="657"/>
      <c r="C915" s="435">
        <f>SUM(C874,C884)</f>
        <v>402.51</v>
      </c>
      <c r="D915" s="435">
        <f>SUM(D874,D884)</f>
        <v>1794.92</v>
      </c>
      <c r="E915" s="435">
        <f>SUM(E874,E884)</f>
        <v>1794.92</v>
      </c>
      <c r="F915" s="435">
        <f>SUM(F874,F884)</f>
        <v>1730.91</v>
      </c>
      <c r="G915" s="139">
        <f>F915/C915*100</f>
        <v>430.029067600805</v>
      </c>
      <c r="H915" s="140">
        <f>F915/E915*100</f>
        <v>96.4338243487175</v>
      </c>
    </row>
    <row r="916" spans="1:8" ht="20.25" customHeight="1">
      <c r="A916" s="56"/>
      <c r="B916" s="56"/>
      <c r="C916" s="56"/>
      <c r="D916" s="56"/>
      <c r="E916" s="56"/>
      <c r="F916" s="56"/>
      <c r="G916" s="56"/>
      <c r="H916" s="56"/>
    </row>
    <row r="917" spans="1:8" ht="20.25" customHeight="1">
      <c r="A917" s="56"/>
      <c r="B917" s="56"/>
      <c r="C917" s="56"/>
      <c r="D917" s="56"/>
      <c r="E917" s="56"/>
      <c r="F917" s="56"/>
      <c r="G917" s="56"/>
      <c r="H917" s="56"/>
    </row>
    <row r="918" spans="1:8" ht="20.25" customHeight="1">
      <c r="A918" s="143" t="s">
        <v>200</v>
      </c>
      <c r="B918" s="56"/>
      <c r="C918" s="56"/>
      <c r="D918" s="56"/>
      <c r="E918" s="56"/>
      <c r="F918" s="56"/>
      <c r="G918" s="56"/>
      <c r="H918" s="56"/>
    </row>
    <row r="919" spans="1:8" ht="20.25" customHeight="1">
      <c r="A919" s="645" t="s">
        <v>71</v>
      </c>
      <c r="B919" s="647" t="s">
        <v>3</v>
      </c>
      <c r="C919" s="647" t="s">
        <v>271</v>
      </c>
      <c r="D919" s="641" t="s">
        <v>272</v>
      </c>
      <c r="E919" s="641" t="s">
        <v>273</v>
      </c>
      <c r="F919" s="641" t="s">
        <v>274</v>
      </c>
      <c r="G919" s="641" t="s">
        <v>68</v>
      </c>
      <c r="H919" s="641" t="s">
        <v>68</v>
      </c>
    </row>
    <row r="920" spans="1:8" ht="20.25" customHeight="1">
      <c r="A920" s="646"/>
      <c r="B920" s="648"/>
      <c r="C920" s="648"/>
      <c r="D920" s="642"/>
      <c r="E920" s="642"/>
      <c r="F920" s="642"/>
      <c r="G920" s="642"/>
      <c r="H920" s="642"/>
    </row>
    <row r="921" spans="1:8" ht="20.25" customHeight="1">
      <c r="A921" s="654">
        <v>1</v>
      </c>
      <c r="B921" s="655"/>
      <c r="C921" s="83">
        <v>2</v>
      </c>
      <c r="D921" s="84">
        <v>3</v>
      </c>
      <c r="E921" s="84">
        <v>4</v>
      </c>
      <c r="F921" s="84">
        <v>5</v>
      </c>
      <c r="G921" s="84" t="s">
        <v>69</v>
      </c>
      <c r="H921" s="84" t="s">
        <v>70</v>
      </c>
    </row>
    <row r="922" spans="1:8" ht="20.25" customHeight="1">
      <c r="A922" s="226">
        <v>32</v>
      </c>
      <c r="B922" s="214" t="s">
        <v>11</v>
      </c>
      <c r="C922" s="451">
        <f>C923+C928+C935+C944+C946</f>
        <v>1095.4499999999998</v>
      </c>
      <c r="D922" s="451">
        <f>D923+D928+D935+D944+D946</f>
        <v>4962.889999999999</v>
      </c>
      <c r="E922" s="451">
        <f>E923+E928+E935+E944+E946</f>
        <v>4962.889999999999</v>
      </c>
      <c r="F922" s="451">
        <f>F923+F928+F935+F944+F946</f>
        <v>1832.69</v>
      </c>
      <c r="G922" s="215">
        <f aca="true" t="shared" si="90" ref="G922:G927">F922/C922*100</f>
        <v>167.30019626637457</v>
      </c>
      <c r="H922" s="216">
        <f aca="true" t="shared" si="91" ref="H922:H927">F922/E922*100</f>
        <v>36.92787871582889</v>
      </c>
    </row>
    <row r="923" spans="1:8" ht="20.25" customHeight="1">
      <c r="A923" s="142">
        <v>321</v>
      </c>
      <c r="B923" s="116" t="s">
        <v>12</v>
      </c>
      <c r="C923" s="363">
        <f>C924+C925+C926+C927</f>
        <v>284.83</v>
      </c>
      <c r="D923" s="363">
        <v>762.89</v>
      </c>
      <c r="E923" s="363">
        <v>762.89</v>
      </c>
      <c r="F923" s="363">
        <f>F924+F925+F926+F927</f>
        <v>396.6</v>
      </c>
      <c r="G923" s="114">
        <f t="shared" si="90"/>
        <v>139.24095074254822</v>
      </c>
      <c r="H923" s="185">
        <f t="shared" si="91"/>
        <v>51.98652492495642</v>
      </c>
    </row>
    <row r="924" spans="1:8" ht="20.25" customHeight="1">
      <c r="A924" s="20" t="s">
        <v>77</v>
      </c>
      <c r="B924" s="21" t="s">
        <v>78</v>
      </c>
      <c r="C924" s="490">
        <v>218.73</v>
      </c>
      <c r="D924" s="491"/>
      <c r="E924" s="491"/>
      <c r="F924" s="491">
        <v>285.8</v>
      </c>
      <c r="G924" s="221">
        <f t="shared" si="90"/>
        <v>130.66337493713712</v>
      </c>
      <c r="H924" s="225" t="e">
        <f t="shared" si="91"/>
        <v>#DIV/0!</v>
      </c>
    </row>
    <row r="925" spans="1:8" ht="20.25" customHeight="1">
      <c r="A925" s="20">
        <v>3212</v>
      </c>
      <c r="B925" s="92" t="s">
        <v>13</v>
      </c>
      <c r="C925" s="490"/>
      <c r="D925" s="491"/>
      <c r="E925" s="491"/>
      <c r="F925" s="491"/>
      <c r="G925" s="221" t="e">
        <f t="shared" si="90"/>
        <v>#DIV/0!</v>
      </c>
      <c r="H925" s="225" t="e">
        <f t="shared" si="91"/>
        <v>#DIV/0!</v>
      </c>
    </row>
    <row r="926" spans="1:8" ht="20.25" customHeight="1">
      <c r="A926" s="20">
        <v>3213</v>
      </c>
      <c r="B926" s="21" t="s">
        <v>121</v>
      </c>
      <c r="C926" s="490"/>
      <c r="D926" s="491"/>
      <c r="E926" s="491"/>
      <c r="F926" s="491"/>
      <c r="G926" s="221" t="e">
        <f t="shared" si="90"/>
        <v>#DIV/0!</v>
      </c>
      <c r="H926" s="225" t="e">
        <f t="shared" si="91"/>
        <v>#DIV/0!</v>
      </c>
    </row>
    <row r="927" spans="1:8" ht="20.25" customHeight="1">
      <c r="A927" s="20">
        <v>3214</v>
      </c>
      <c r="B927" s="21" t="s">
        <v>122</v>
      </c>
      <c r="C927" s="490">
        <v>66.1</v>
      </c>
      <c r="D927" s="491"/>
      <c r="E927" s="491"/>
      <c r="F927" s="491">
        <v>110.8</v>
      </c>
      <c r="G927" s="221">
        <f t="shared" si="90"/>
        <v>167.624810892587</v>
      </c>
      <c r="H927" s="225" t="e">
        <f t="shared" si="91"/>
        <v>#DIV/0!</v>
      </c>
    </row>
    <row r="928" spans="1:8" ht="20.25" customHeight="1">
      <c r="A928" s="218">
        <v>322</v>
      </c>
      <c r="B928" s="212" t="s">
        <v>14</v>
      </c>
      <c r="C928" s="431">
        <f>SUM(C929:C934)</f>
        <v>0</v>
      </c>
      <c r="D928" s="431">
        <f>SUM(D929:D934)</f>
        <v>0</v>
      </c>
      <c r="E928" s="431">
        <f>SUM(E929:E934)</f>
        <v>0</v>
      </c>
      <c r="F928" s="431">
        <f>SUM(F929:F934)</f>
        <v>0</v>
      </c>
      <c r="G928" s="114" t="e">
        <f aca="true" t="shared" si="92" ref="G928:G947">F928/C928*100</f>
        <v>#DIV/0!</v>
      </c>
      <c r="H928" s="185" t="e">
        <f aca="true" t="shared" si="93" ref="H928:H947">F928/E928*100</f>
        <v>#DIV/0!</v>
      </c>
    </row>
    <row r="929" spans="1:8" ht="20.25" customHeight="1">
      <c r="A929" s="20">
        <v>3221</v>
      </c>
      <c r="B929" s="21" t="s">
        <v>15</v>
      </c>
      <c r="C929" s="430">
        <v>0</v>
      </c>
      <c r="D929" s="365"/>
      <c r="E929" s="365"/>
      <c r="F929" s="365"/>
      <c r="G929" s="33" t="e">
        <f t="shared" si="92"/>
        <v>#DIV/0!</v>
      </c>
      <c r="H929" s="165" t="e">
        <f t="shared" si="93"/>
        <v>#DIV/0!</v>
      </c>
    </row>
    <row r="930" spans="1:8" ht="20.25" customHeight="1">
      <c r="A930" s="20">
        <v>3222</v>
      </c>
      <c r="B930" s="21" t="s">
        <v>151</v>
      </c>
      <c r="C930" s="430">
        <v>0</v>
      </c>
      <c r="D930" s="365"/>
      <c r="E930" s="365"/>
      <c r="F930" s="365"/>
      <c r="G930" s="33" t="e">
        <f t="shared" si="92"/>
        <v>#DIV/0!</v>
      </c>
      <c r="H930" s="165" t="e">
        <f t="shared" si="93"/>
        <v>#DIV/0!</v>
      </c>
    </row>
    <row r="931" spans="1:8" ht="20.25" customHeight="1">
      <c r="A931" s="20">
        <v>3223</v>
      </c>
      <c r="B931" s="21" t="s">
        <v>82</v>
      </c>
      <c r="C931" s="430">
        <v>0</v>
      </c>
      <c r="D931" s="365"/>
      <c r="E931" s="365"/>
      <c r="F931" s="365"/>
      <c r="G931" s="33" t="e">
        <f t="shared" si="92"/>
        <v>#DIV/0!</v>
      </c>
      <c r="H931" s="165" t="e">
        <f t="shared" si="93"/>
        <v>#DIV/0!</v>
      </c>
    </row>
    <row r="932" spans="1:8" ht="20.25" customHeight="1">
      <c r="A932" s="20">
        <v>3224</v>
      </c>
      <c r="B932" s="21" t="s">
        <v>147</v>
      </c>
      <c r="C932" s="430">
        <v>0</v>
      </c>
      <c r="D932" s="365"/>
      <c r="E932" s="365"/>
      <c r="F932" s="365"/>
      <c r="G932" s="33" t="e">
        <f t="shared" si="92"/>
        <v>#DIV/0!</v>
      </c>
      <c r="H932" s="165" t="e">
        <f t="shared" si="93"/>
        <v>#DIV/0!</v>
      </c>
    </row>
    <row r="933" spans="1:8" ht="20.25" customHeight="1">
      <c r="A933" s="20">
        <v>3225</v>
      </c>
      <c r="B933" s="21" t="s">
        <v>148</v>
      </c>
      <c r="C933" s="430">
        <v>0</v>
      </c>
      <c r="D933" s="365"/>
      <c r="E933" s="365"/>
      <c r="F933" s="365"/>
      <c r="G933" s="33" t="e">
        <f t="shared" si="92"/>
        <v>#DIV/0!</v>
      </c>
      <c r="H933" s="165" t="e">
        <f t="shared" si="93"/>
        <v>#DIV/0!</v>
      </c>
    </row>
    <row r="934" spans="1:8" ht="20.25" customHeight="1">
      <c r="A934" s="20">
        <v>3227</v>
      </c>
      <c r="B934" s="21" t="s">
        <v>125</v>
      </c>
      <c r="C934" s="430">
        <v>0</v>
      </c>
      <c r="D934" s="365"/>
      <c r="E934" s="365"/>
      <c r="F934" s="365"/>
      <c r="G934" s="33" t="e">
        <f t="shared" si="92"/>
        <v>#DIV/0!</v>
      </c>
      <c r="H934" s="165" t="e">
        <f t="shared" si="93"/>
        <v>#DIV/0!</v>
      </c>
    </row>
    <row r="935" spans="1:8" ht="20.25" customHeight="1">
      <c r="A935" s="218">
        <v>323</v>
      </c>
      <c r="B935" s="212" t="s">
        <v>16</v>
      </c>
      <c r="C935" s="431">
        <f>SUM(C936:C943)</f>
        <v>0</v>
      </c>
      <c r="D935" s="431">
        <v>2500</v>
      </c>
      <c r="E935" s="431">
        <v>2500</v>
      </c>
      <c r="F935" s="431">
        <f>SUM(F936:F943)</f>
        <v>553.75</v>
      </c>
      <c r="G935" s="114" t="e">
        <f t="shared" si="92"/>
        <v>#DIV/0!</v>
      </c>
      <c r="H935" s="185">
        <f t="shared" si="93"/>
        <v>22.15</v>
      </c>
    </row>
    <row r="936" spans="1:8" ht="20.25" customHeight="1">
      <c r="A936" s="20">
        <v>3231</v>
      </c>
      <c r="B936" s="21" t="s">
        <v>149</v>
      </c>
      <c r="C936" s="430">
        <v>0</v>
      </c>
      <c r="D936" s="365"/>
      <c r="E936" s="365"/>
      <c r="F936" s="365">
        <v>553.75</v>
      </c>
      <c r="G936" s="33" t="e">
        <f t="shared" si="92"/>
        <v>#DIV/0!</v>
      </c>
      <c r="H936" s="165" t="e">
        <f t="shared" si="93"/>
        <v>#DIV/0!</v>
      </c>
    </row>
    <row r="937" spans="1:8" ht="20.25" customHeight="1">
      <c r="A937" s="20">
        <v>3232</v>
      </c>
      <c r="B937" s="21" t="s">
        <v>89</v>
      </c>
      <c r="C937" s="430">
        <v>0</v>
      </c>
      <c r="D937" s="365"/>
      <c r="E937" s="365"/>
      <c r="F937" s="365"/>
      <c r="G937" s="33" t="e">
        <f t="shared" si="92"/>
        <v>#DIV/0!</v>
      </c>
      <c r="H937" s="165" t="e">
        <f t="shared" si="93"/>
        <v>#DIV/0!</v>
      </c>
    </row>
    <row r="938" spans="1:8" ht="20.25" customHeight="1">
      <c r="A938" s="20">
        <v>3234</v>
      </c>
      <c r="B938" s="21" t="s">
        <v>91</v>
      </c>
      <c r="C938" s="430">
        <v>0</v>
      </c>
      <c r="D938" s="365"/>
      <c r="E938" s="365"/>
      <c r="F938" s="365"/>
      <c r="G938" s="33" t="e">
        <f t="shared" si="92"/>
        <v>#DIV/0!</v>
      </c>
      <c r="H938" s="165" t="e">
        <f t="shared" si="93"/>
        <v>#DIV/0!</v>
      </c>
    </row>
    <row r="939" spans="1:8" ht="20.25" customHeight="1">
      <c r="A939" s="20">
        <v>3235</v>
      </c>
      <c r="B939" s="21" t="s">
        <v>150</v>
      </c>
      <c r="C939" s="430">
        <v>0</v>
      </c>
      <c r="D939" s="365"/>
      <c r="E939" s="365"/>
      <c r="F939" s="365"/>
      <c r="G939" s="33" t="e">
        <f t="shared" si="92"/>
        <v>#DIV/0!</v>
      </c>
      <c r="H939" s="165" t="e">
        <f t="shared" si="93"/>
        <v>#DIV/0!</v>
      </c>
    </row>
    <row r="940" spans="1:8" ht="20.25" customHeight="1">
      <c r="A940" s="20">
        <v>3236</v>
      </c>
      <c r="B940" s="21" t="s">
        <v>127</v>
      </c>
      <c r="C940" s="430">
        <v>0</v>
      </c>
      <c r="D940" s="365"/>
      <c r="E940" s="365"/>
      <c r="F940" s="365"/>
      <c r="G940" s="33" t="e">
        <f t="shared" si="92"/>
        <v>#DIV/0!</v>
      </c>
      <c r="H940" s="165" t="e">
        <f t="shared" si="93"/>
        <v>#DIV/0!</v>
      </c>
    </row>
    <row r="941" spans="1:8" ht="20.25" customHeight="1">
      <c r="A941" s="20">
        <v>3237</v>
      </c>
      <c r="B941" s="21" t="s">
        <v>128</v>
      </c>
      <c r="C941" s="430">
        <v>0</v>
      </c>
      <c r="D941" s="365"/>
      <c r="E941" s="365"/>
      <c r="F941" s="365"/>
      <c r="G941" s="33" t="e">
        <f t="shared" si="92"/>
        <v>#DIV/0!</v>
      </c>
      <c r="H941" s="165" t="e">
        <f t="shared" si="93"/>
        <v>#DIV/0!</v>
      </c>
    </row>
    <row r="942" spans="1:8" ht="20.25" customHeight="1">
      <c r="A942" s="20">
        <v>3238</v>
      </c>
      <c r="B942" s="21" t="s">
        <v>93</v>
      </c>
      <c r="C942" s="430">
        <v>0</v>
      </c>
      <c r="D942" s="365"/>
      <c r="E942" s="365"/>
      <c r="F942" s="365"/>
      <c r="G942" s="33" t="e">
        <f t="shared" si="92"/>
        <v>#DIV/0!</v>
      </c>
      <c r="H942" s="165" t="e">
        <f t="shared" si="93"/>
        <v>#DIV/0!</v>
      </c>
    </row>
    <row r="943" spans="1:8" ht="20.25" customHeight="1">
      <c r="A943" s="200" t="s">
        <v>94</v>
      </c>
      <c r="B943" s="92" t="s">
        <v>17</v>
      </c>
      <c r="C943" s="430"/>
      <c r="D943" s="365"/>
      <c r="E943" s="365">
        <v>0</v>
      </c>
      <c r="F943" s="365">
        <v>0</v>
      </c>
      <c r="G943" s="33" t="e">
        <f t="shared" si="92"/>
        <v>#DIV/0!</v>
      </c>
      <c r="H943" s="165" t="e">
        <f t="shared" si="93"/>
        <v>#DIV/0!</v>
      </c>
    </row>
    <row r="944" spans="1:8" ht="20.25" customHeight="1">
      <c r="A944" s="205">
        <v>324</v>
      </c>
      <c r="B944" s="118" t="s">
        <v>23</v>
      </c>
      <c r="C944" s="431">
        <f>C945</f>
        <v>0</v>
      </c>
      <c r="D944" s="431">
        <f>D945</f>
        <v>0</v>
      </c>
      <c r="E944" s="431">
        <f>E945</f>
        <v>0</v>
      </c>
      <c r="F944" s="431">
        <f>F945</f>
        <v>0</v>
      </c>
      <c r="G944" s="114" t="e">
        <f t="shared" si="92"/>
        <v>#DIV/0!</v>
      </c>
      <c r="H944" s="185" t="e">
        <f t="shared" si="93"/>
        <v>#DIV/0!</v>
      </c>
    </row>
    <row r="945" spans="1:8" ht="20.25" customHeight="1">
      <c r="A945" s="200">
        <v>3241</v>
      </c>
      <c r="B945" s="92" t="s">
        <v>23</v>
      </c>
      <c r="C945" s="430">
        <v>0</v>
      </c>
      <c r="D945" s="365"/>
      <c r="E945" s="365"/>
      <c r="F945" s="365"/>
      <c r="G945" s="33" t="e">
        <f t="shared" si="92"/>
        <v>#DIV/0!</v>
      </c>
      <c r="H945" s="165" t="e">
        <f t="shared" si="93"/>
        <v>#DIV/0!</v>
      </c>
    </row>
    <row r="946" spans="1:8" ht="20.25" customHeight="1">
      <c r="A946" s="218">
        <v>329</v>
      </c>
      <c r="B946" s="212" t="s">
        <v>18</v>
      </c>
      <c r="C946" s="431">
        <f>SUM(C947:C951)</f>
        <v>810.6199999999999</v>
      </c>
      <c r="D946" s="431">
        <v>1700</v>
      </c>
      <c r="E946" s="431">
        <v>1700</v>
      </c>
      <c r="F946" s="431">
        <f>SUM(F947:F951)</f>
        <v>882.34</v>
      </c>
      <c r="G946" s="114">
        <f t="shared" si="92"/>
        <v>108.84754878981522</v>
      </c>
      <c r="H946" s="185">
        <f t="shared" si="93"/>
        <v>51.902352941176474</v>
      </c>
    </row>
    <row r="947" spans="1:8" ht="20.25" customHeight="1">
      <c r="A947" s="200">
        <v>3291</v>
      </c>
      <c r="B947" s="92" t="s">
        <v>231</v>
      </c>
      <c r="C947" s="432">
        <v>45.06</v>
      </c>
      <c r="D947" s="432"/>
      <c r="E947" s="432"/>
      <c r="F947" s="432"/>
      <c r="G947" s="33">
        <f t="shared" si="92"/>
        <v>0</v>
      </c>
      <c r="H947" s="225" t="e">
        <f t="shared" si="93"/>
        <v>#DIV/0!</v>
      </c>
    </row>
    <row r="948" spans="1:8" ht="20.25" customHeight="1">
      <c r="A948" s="20">
        <v>3293</v>
      </c>
      <c r="B948" s="21" t="s">
        <v>98</v>
      </c>
      <c r="C948" s="430"/>
      <c r="D948" s="365"/>
      <c r="E948" s="365"/>
      <c r="F948" s="365"/>
      <c r="G948" s="33" t="e">
        <f aca="true" t="shared" si="94" ref="G948:G966">F948/C948*100</f>
        <v>#DIV/0!</v>
      </c>
      <c r="H948" s="165" t="e">
        <f aca="true" t="shared" si="95" ref="H948:H966">F948/E948*100</f>
        <v>#DIV/0!</v>
      </c>
    </row>
    <row r="949" spans="1:8" ht="20.25" customHeight="1">
      <c r="A949" s="20">
        <v>3294</v>
      </c>
      <c r="B949" s="21" t="s">
        <v>129</v>
      </c>
      <c r="C949" s="430"/>
      <c r="D949" s="365"/>
      <c r="E949" s="365"/>
      <c r="F949" s="365"/>
      <c r="G949" s="33" t="e">
        <f t="shared" si="94"/>
        <v>#DIV/0!</v>
      </c>
      <c r="H949" s="165" t="e">
        <f t="shared" si="95"/>
        <v>#DIV/0!</v>
      </c>
    </row>
    <row r="950" spans="1:8" ht="20.25" customHeight="1">
      <c r="A950" s="20">
        <v>3295</v>
      </c>
      <c r="B950" s="21" t="s">
        <v>99</v>
      </c>
      <c r="C950" s="430"/>
      <c r="D950" s="365"/>
      <c r="E950" s="365"/>
      <c r="F950" s="365"/>
      <c r="G950" s="33" t="e">
        <f t="shared" si="94"/>
        <v>#DIV/0!</v>
      </c>
      <c r="H950" s="165" t="e">
        <f t="shared" si="95"/>
        <v>#DIV/0!</v>
      </c>
    </row>
    <row r="951" spans="1:8" ht="20.25" customHeight="1">
      <c r="A951" s="20">
        <v>3299</v>
      </c>
      <c r="B951" s="21" t="s">
        <v>18</v>
      </c>
      <c r="C951" s="430">
        <v>765.56</v>
      </c>
      <c r="D951" s="365"/>
      <c r="E951" s="365"/>
      <c r="F951" s="365">
        <v>882.34</v>
      </c>
      <c r="G951" s="33">
        <f t="shared" si="94"/>
        <v>115.25419300903914</v>
      </c>
      <c r="H951" s="165" t="e">
        <f t="shared" si="95"/>
        <v>#DIV/0!</v>
      </c>
    </row>
    <row r="952" spans="1:8" ht="20.25" customHeight="1">
      <c r="A952" s="151">
        <v>34</v>
      </c>
      <c r="B952" s="152" t="s">
        <v>19</v>
      </c>
      <c r="C952" s="433">
        <f>SUM(C953)</f>
        <v>0</v>
      </c>
      <c r="D952" s="433">
        <f>SUM(D953)</f>
        <v>0</v>
      </c>
      <c r="E952" s="433">
        <f>SUM(E953)</f>
        <v>0</v>
      </c>
      <c r="F952" s="433">
        <f>SUM(F953)</f>
        <v>0</v>
      </c>
      <c r="G952" s="110" t="e">
        <f t="shared" si="94"/>
        <v>#DIV/0!</v>
      </c>
      <c r="H952" s="217" t="e">
        <f t="shared" si="95"/>
        <v>#DIV/0!</v>
      </c>
    </row>
    <row r="953" spans="1:8" ht="20.25" customHeight="1">
      <c r="A953" s="218">
        <v>343</v>
      </c>
      <c r="B953" s="212" t="s">
        <v>20</v>
      </c>
      <c r="C953" s="431">
        <f>SUM(C954,C955)</f>
        <v>0</v>
      </c>
      <c r="D953" s="431">
        <f>SUM(D954,D955)</f>
        <v>0</v>
      </c>
      <c r="E953" s="431">
        <f>SUM(E954,E955)</f>
        <v>0</v>
      </c>
      <c r="F953" s="431">
        <f>SUM(F954,F955)</f>
        <v>0</v>
      </c>
      <c r="G953" s="114" t="e">
        <f t="shared" si="94"/>
        <v>#DIV/0!</v>
      </c>
      <c r="H953" s="185" t="e">
        <f t="shared" si="95"/>
        <v>#DIV/0!</v>
      </c>
    </row>
    <row r="954" spans="1:8" ht="20.25" customHeight="1">
      <c r="A954" s="20">
        <v>3431</v>
      </c>
      <c r="B954" s="21" t="s">
        <v>102</v>
      </c>
      <c r="C954" s="430">
        <v>0</v>
      </c>
      <c r="D954" s="365"/>
      <c r="E954" s="365"/>
      <c r="F954" s="365"/>
      <c r="G954" s="33" t="e">
        <f t="shared" si="94"/>
        <v>#DIV/0!</v>
      </c>
      <c r="H954" s="165" t="e">
        <f t="shared" si="95"/>
        <v>#DIV/0!</v>
      </c>
    </row>
    <row r="955" spans="1:8" ht="20.25" customHeight="1">
      <c r="A955" s="20">
        <v>3433</v>
      </c>
      <c r="B955" s="21" t="s">
        <v>136</v>
      </c>
      <c r="C955" s="430"/>
      <c r="D955" s="365"/>
      <c r="E955" s="365"/>
      <c r="F955" s="365"/>
      <c r="G955" s="33" t="e">
        <f t="shared" si="94"/>
        <v>#DIV/0!</v>
      </c>
      <c r="H955" s="165" t="e">
        <f t="shared" si="95"/>
        <v>#DIV/0!</v>
      </c>
    </row>
    <row r="956" spans="1:8" ht="20.25" customHeight="1">
      <c r="A956" s="206">
        <v>37</v>
      </c>
      <c r="B956" s="123" t="s">
        <v>137</v>
      </c>
      <c r="C956" s="480">
        <f>SUM(C957)</f>
        <v>0</v>
      </c>
      <c r="D956" s="480">
        <f>SUM(D957)</f>
        <v>1326.77</v>
      </c>
      <c r="E956" s="480">
        <f>SUM(E957)</f>
        <v>1326.77</v>
      </c>
      <c r="F956" s="480">
        <f>SUM(F957)</f>
        <v>553.53</v>
      </c>
      <c r="G956" s="110" t="e">
        <f t="shared" si="94"/>
        <v>#DIV/0!</v>
      </c>
      <c r="H956" s="217">
        <f t="shared" si="95"/>
        <v>41.7201172772975</v>
      </c>
    </row>
    <row r="957" spans="1:8" ht="39" customHeight="1">
      <c r="A957" s="205">
        <v>372</v>
      </c>
      <c r="B957" s="118" t="s">
        <v>138</v>
      </c>
      <c r="C957" s="431">
        <f>SUM(C958:C960)</f>
        <v>0</v>
      </c>
      <c r="D957" s="431">
        <v>1326.77</v>
      </c>
      <c r="E957" s="431">
        <v>1326.77</v>
      </c>
      <c r="F957" s="431">
        <f>SUM(F958:F960)</f>
        <v>553.53</v>
      </c>
      <c r="G957" s="114" t="e">
        <f t="shared" si="94"/>
        <v>#DIV/0!</v>
      </c>
      <c r="H957" s="185">
        <f t="shared" si="95"/>
        <v>41.7201172772975</v>
      </c>
    </row>
    <row r="958" spans="1:8" ht="20.25" customHeight="1">
      <c r="A958" s="200">
        <v>3721</v>
      </c>
      <c r="B958" s="92" t="s">
        <v>168</v>
      </c>
      <c r="C958" s="430"/>
      <c r="D958" s="365"/>
      <c r="E958" s="365"/>
      <c r="F958" s="365"/>
      <c r="G958" s="33" t="e">
        <f t="shared" si="94"/>
        <v>#DIV/0!</v>
      </c>
      <c r="H958" s="165" t="e">
        <f t="shared" si="95"/>
        <v>#DIV/0!</v>
      </c>
    </row>
    <row r="959" spans="1:8" ht="20.25" customHeight="1">
      <c r="A959" s="200">
        <v>3722</v>
      </c>
      <c r="B959" s="92" t="s">
        <v>139</v>
      </c>
      <c r="C959" s="430"/>
      <c r="D959" s="365"/>
      <c r="E959" s="365"/>
      <c r="F959" s="365">
        <v>553.53</v>
      </c>
      <c r="G959" s="33" t="e">
        <f t="shared" si="94"/>
        <v>#DIV/0!</v>
      </c>
      <c r="H959" s="165" t="e">
        <f t="shared" si="95"/>
        <v>#DIV/0!</v>
      </c>
    </row>
    <row r="960" spans="1:8" ht="20.25" customHeight="1">
      <c r="A960" s="200">
        <v>3723</v>
      </c>
      <c r="B960" s="92" t="s">
        <v>169</v>
      </c>
      <c r="C960" s="430"/>
      <c r="D960" s="365"/>
      <c r="E960" s="365"/>
      <c r="F960" s="365"/>
      <c r="G960" s="33" t="e">
        <f t="shared" si="94"/>
        <v>#DIV/0!</v>
      </c>
      <c r="H960" s="165" t="e">
        <f t="shared" si="95"/>
        <v>#DIV/0!</v>
      </c>
    </row>
    <row r="961" spans="1:8" ht="20.25" customHeight="1">
      <c r="A961" s="151">
        <v>42</v>
      </c>
      <c r="B961" s="152" t="s">
        <v>152</v>
      </c>
      <c r="C961" s="433">
        <f>SUM(C962)</f>
        <v>0</v>
      </c>
      <c r="D961" s="433">
        <f aca="true" t="shared" si="96" ref="D961:F962">SUM(D962)</f>
        <v>0</v>
      </c>
      <c r="E961" s="433">
        <f t="shared" si="96"/>
        <v>0</v>
      </c>
      <c r="F961" s="433">
        <f t="shared" si="96"/>
        <v>0</v>
      </c>
      <c r="G961" s="110" t="e">
        <f t="shared" si="94"/>
        <v>#DIV/0!</v>
      </c>
      <c r="H961" s="217" t="e">
        <f t="shared" si="95"/>
        <v>#DIV/0!</v>
      </c>
    </row>
    <row r="962" spans="1:8" ht="20.25" customHeight="1">
      <c r="A962" s="218">
        <v>424</v>
      </c>
      <c r="B962" s="212" t="s">
        <v>153</v>
      </c>
      <c r="C962" s="431">
        <f>SUM(C963)</f>
        <v>0</v>
      </c>
      <c r="D962" s="431">
        <f t="shared" si="96"/>
        <v>0</v>
      </c>
      <c r="E962" s="431">
        <f t="shared" si="96"/>
        <v>0</v>
      </c>
      <c r="F962" s="431">
        <f t="shared" si="96"/>
        <v>0</v>
      </c>
      <c r="G962" s="114" t="e">
        <f t="shared" si="94"/>
        <v>#DIV/0!</v>
      </c>
      <c r="H962" s="185" t="e">
        <f t="shared" si="95"/>
        <v>#DIV/0!</v>
      </c>
    </row>
    <row r="963" spans="1:8" ht="20.25" customHeight="1">
      <c r="A963" s="219">
        <v>4241</v>
      </c>
      <c r="B963" s="159" t="s">
        <v>153</v>
      </c>
      <c r="C963" s="434"/>
      <c r="D963" s="410"/>
      <c r="E963" s="410"/>
      <c r="F963" s="410"/>
      <c r="G963" s="178" t="e">
        <f t="shared" si="94"/>
        <v>#DIV/0!</v>
      </c>
      <c r="H963" s="179" t="e">
        <f t="shared" si="95"/>
        <v>#DIV/0!</v>
      </c>
    </row>
    <row r="964" spans="1:8" ht="20.25" customHeight="1">
      <c r="A964" s="656" t="s">
        <v>6</v>
      </c>
      <c r="B964" s="657"/>
      <c r="C964" s="435">
        <f>SUM(C922,C952,C956,C961)</f>
        <v>1095.4499999999998</v>
      </c>
      <c r="D964" s="435">
        <f>SUM(D922,D952,D961,D956)</f>
        <v>6289.66</v>
      </c>
      <c r="E964" s="435">
        <f>SUM(E922,E952,E961,E956)</f>
        <v>6289.66</v>
      </c>
      <c r="F964" s="435">
        <f>SUM(F922,F952,F961,F956)</f>
        <v>2386.2200000000003</v>
      </c>
      <c r="G964" s="210">
        <f t="shared" si="94"/>
        <v>217.8301154776576</v>
      </c>
      <c r="H964" s="211">
        <f t="shared" si="95"/>
        <v>37.93877570488707</v>
      </c>
    </row>
    <row r="965" spans="1:8" ht="20.25" customHeight="1">
      <c r="A965" s="56"/>
      <c r="B965" s="56"/>
      <c r="C965" s="492"/>
      <c r="D965" s="492"/>
      <c r="E965" s="492"/>
      <c r="F965" s="492"/>
      <c r="G965" s="178"/>
      <c r="H965" s="179"/>
    </row>
    <row r="966" spans="1:8" ht="20.25" customHeight="1">
      <c r="A966" s="208" t="s">
        <v>50</v>
      </c>
      <c r="B966" s="162"/>
      <c r="C966" s="623">
        <f>C188+C241+C255+C300+C315+C367+C385+C397+C408+C423+C433+C446+C458+C468+C479+C489+C500+C511+C524+C542+C611+C628+C680+C704+C727+C792+C846+C864+C915+C964</f>
        <v>693977.94</v>
      </c>
      <c r="D966" s="493">
        <f>SUM(D188+D241+D300+D315+D367+D385+D397+D423+D433+D458+D446+D468+D479+D489+D500+D511+D542+D611+D628+D680+D704+D792+D846+D864+D915+D964+D524+D408+D255+D556+D727)</f>
        <v>1856562.69</v>
      </c>
      <c r="E966" s="493">
        <f>SUM(E188+E241+E300+E315+E367+E385+E397+E423+E433+E458+E446+E468+E479+E489+E500+E511+E542+E611+E628+E680+E704+E792+E846+E864+E915+E964+E524+E408+E255+E556+E727)</f>
        <v>1856562.69</v>
      </c>
      <c r="F966" s="493">
        <f>SUM(F188+F241+F300+F315+F367+F385+F397+F423+F433+F458+F446+F468+F479+F489+F500+F511+F542+F611+F628+F680+F704+F792+F846+F864+F915+F964+F524+F408+F255+F727)</f>
        <v>867638.1900000002</v>
      </c>
      <c r="G966" s="210">
        <f t="shared" si="94"/>
        <v>125.02388620595062</v>
      </c>
      <c r="H966" s="211">
        <f t="shared" si="95"/>
        <v>46.73357892374753</v>
      </c>
    </row>
    <row r="967" spans="1:8" ht="20.25" customHeight="1">
      <c r="A967" s="56"/>
      <c r="B967" s="56"/>
      <c r="C967" s="56"/>
      <c r="D967" s="56"/>
      <c r="E967" s="56"/>
      <c r="F967" s="56"/>
      <c r="G967" s="56"/>
      <c r="H967" s="56"/>
    </row>
    <row r="968" spans="1:8" ht="20.25" customHeight="1">
      <c r="A968" s="56"/>
      <c r="B968" s="56"/>
      <c r="C968" s="56"/>
      <c r="D968" s="56"/>
      <c r="E968" s="56"/>
      <c r="F968" s="56"/>
      <c r="G968" s="56"/>
      <c r="H968" s="56"/>
    </row>
    <row r="969" spans="1:8" ht="42" customHeight="1">
      <c r="A969" s="686" t="s">
        <v>283</v>
      </c>
      <c r="B969" s="686"/>
      <c r="C969" s="686"/>
      <c r="D969" s="72"/>
      <c r="E969" s="35"/>
      <c r="F969" s="35"/>
      <c r="G969" s="12"/>
      <c r="H969" s="12"/>
    </row>
    <row r="970" spans="1:8" ht="20.25" customHeight="1">
      <c r="A970" s="681" t="s">
        <v>284</v>
      </c>
      <c r="B970" s="681"/>
      <c r="C970" s="681"/>
      <c r="D970" s="681"/>
      <c r="E970" s="35"/>
      <c r="F970" s="35"/>
      <c r="G970" s="12"/>
      <c r="H970" s="12"/>
    </row>
    <row r="971" spans="1:8" ht="20.25" customHeight="1">
      <c r="A971" s="624"/>
      <c r="B971" s="624"/>
      <c r="C971" s="624"/>
      <c r="D971" s="624"/>
      <c r="E971" s="35"/>
      <c r="F971" s="35"/>
      <c r="G971" s="12"/>
      <c r="H971" s="12"/>
    </row>
    <row r="972" spans="1:8" ht="20.25" customHeight="1">
      <c r="A972" s="145" t="s">
        <v>194</v>
      </c>
      <c r="B972" s="147"/>
      <c r="C972" s="36"/>
      <c r="D972" s="35"/>
      <c r="E972" s="35"/>
      <c r="F972" s="35"/>
      <c r="G972" s="35"/>
      <c r="H972" s="40"/>
    </row>
    <row r="973" spans="1:8" ht="20.25" customHeight="1">
      <c r="A973" s="645" t="s">
        <v>71</v>
      </c>
      <c r="B973" s="647" t="s">
        <v>3</v>
      </c>
      <c r="C973" s="647" t="s">
        <v>271</v>
      </c>
      <c r="D973" s="641" t="s">
        <v>272</v>
      </c>
      <c r="E973" s="641" t="s">
        <v>273</v>
      </c>
      <c r="F973" s="641" t="s">
        <v>274</v>
      </c>
      <c r="G973" s="641" t="s">
        <v>68</v>
      </c>
      <c r="H973" s="641" t="s">
        <v>68</v>
      </c>
    </row>
    <row r="974" spans="1:8" ht="20.25" customHeight="1">
      <c r="A974" s="646"/>
      <c r="B974" s="648"/>
      <c r="C974" s="648"/>
      <c r="D974" s="642"/>
      <c r="E974" s="642"/>
      <c r="F974" s="642"/>
      <c r="G974" s="642"/>
      <c r="H974" s="642"/>
    </row>
    <row r="975" spans="1:8" ht="20.25" customHeight="1">
      <c r="A975" s="654">
        <v>1</v>
      </c>
      <c r="B975" s="655"/>
      <c r="C975" s="62">
        <v>2</v>
      </c>
      <c r="D975" s="63">
        <v>3</v>
      </c>
      <c r="E975" s="63">
        <v>4</v>
      </c>
      <c r="F975" s="63">
        <v>5</v>
      </c>
      <c r="G975" s="63" t="s">
        <v>69</v>
      </c>
      <c r="H975" s="63" t="s">
        <v>70</v>
      </c>
    </row>
    <row r="976" spans="1:8" ht="20.25" customHeight="1">
      <c r="A976" s="122">
        <v>38</v>
      </c>
      <c r="B976" s="123" t="s">
        <v>279</v>
      </c>
      <c r="C976" s="597"/>
      <c r="D976" s="598"/>
      <c r="E976" s="598"/>
      <c r="F976" s="379">
        <f>F977</f>
        <v>883.4</v>
      </c>
      <c r="G976" s="109" t="e">
        <f>F976/C976*100</f>
        <v>#DIV/0!</v>
      </c>
      <c r="H976" s="129" t="e">
        <f>F976/E976*100</f>
        <v>#DIV/0!</v>
      </c>
    </row>
    <row r="977" spans="1:8" ht="20.25" customHeight="1">
      <c r="A977" s="117">
        <v>381</v>
      </c>
      <c r="B977" s="118" t="s">
        <v>182</v>
      </c>
      <c r="C977" s="431"/>
      <c r="D977" s="431"/>
      <c r="E977" s="431"/>
      <c r="F977" s="431">
        <f>F978</f>
        <v>883.4</v>
      </c>
      <c r="G977" s="114" t="e">
        <f>F977/C977*100</f>
        <v>#DIV/0!</v>
      </c>
      <c r="H977" s="185" t="e">
        <f>F977/E977*100</f>
        <v>#DIV/0!</v>
      </c>
    </row>
    <row r="978" spans="1:8" ht="20.25" customHeight="1">
      <c r="A978" s="88">
        <v>3812</v>
      </c>
      <c r="B978" s="92" t="s">
        <v>280</v>
      </c>
      <c r="C978" s="430"/>
      <c r="D978" s="365"/>
      <c r="E978" s="365"/>
      <c r="F978" s="365">
        <v>883.4</v>
      </c>
      <c r="G978" s="33" t="e">
        <f>F978/C978*100</f>
        <v>#DIV/0!</v>
      </c>
      <c r="H978" s="165" t="e">
        <f>F978/E978*100</f>
        <v>#DIV/0!</v>
      </c>
    </row>
    <row r="979" spans="1:8" ht="20.25" customHeight="1">
      <c r="A979" s="595"/>
      <c r="B979" s="307"/>
      <c r="C979" s="425"/>
      <c r="D979" s="371"/>
      <c r="E979" s="371"/>
      <c r="F979" s="371"/>
      <c r="G979" s="183" t="e">
        <f>F979/C979*100</f>
        <v>#DIV/0!</v>
      </c>
      <c r="H979" s="181" t="e">
        <f>F979/E979*100</f>
        <v>#DIV/0!</v>
      </c>
    </row>
    <row r="980" spans="1:8" ht="20.25" customHeight="1">
      <c r="A980" s="705" t="s">
        <v>6</v>
      </c>
      <c r="B980" s="705"/>
      <c r="C980" s="596"/>
      <c r="D980" s="596"/>
      <c r="E980" s="596"/>
      <c r="F980" s="596">
        <f>F976</f>
        <v>883.4</v>
      </c>
      <c r="G980" s="132" t="e">
        <f>F980/C980*100</f>
        <v>#DIV/0!</v>
      </c>
      <c r="H980" s="132" t="e">
        <f>F980/E980*100</f>
        <v>#DIV/0!</v>
      </c>
    </row>
    <row r="981" spans="1:8" ht="20.25" customHeight="1">
      <c r="A981" s="56"/>
      <c r="B981" s="56"/>
      <c r="C981" s="56"/>
      <c r="D981" s="56"/>
      <c r="E981" s="56"/>
      <c r="F981" s="56"/>
      <c r="G981" s="56"/>
      <c r="H981" s="56"/>
    </row>
    <row r="982" spans="1:8" ht="20.25" customHeight="1">
      <c r="A982" s="56"/>
      <c r="B982" s="56"/>
      <c r="C982" s="56"/>
      <c r="D982" s="56"/>
      <c r="E982" s="56"/>
      <c r="F982" s="56"/>
      <c r="G982" s="56"/>
      <c r="H982" s="56"/>
    </row>
    <row r="983" spans="1:8" ht="19.5">
      <c r="A983" s="56"/>
      <c r="B983" s="56"/>
      <c r="C983" s="56"/>
      <c r="D983" s="56"/>
      <c r="E983" s="56"/>
      <c r="F983" s="56"/>
      <c r="G983" s="56"/>
      <c r="H983" s="56"/>
    </row>
    <row r="984" spans="1:8" ht="19.5">
      <c r="A984" s="56"/>
      <c r="B984" s="56"/>
      <c r="C984" s="56"/>
      <c r="D984" s="56"/>
      <c r="E984" s="56"/>
      <c r="F984" s="56"/>
      <c r="G984" s="56"/>
      <c r="H984" s="56"/>
    </row>
    <row r="985" spans="1:7" ht="20.25">
      <c r="A985" s="652" t="s">
        <v>24</v>
      </c>
      <c r="B985" s="652"/>
      <c r="C985" s="652"/>
      <c r="D985" s="652"/>
      <c r="E985" s="652"/>
      <c r="F985" s="652"/>
      <c r="G985" s="652"/>
    </row>
    <row r="986" spans="4:7" ht="15">
      <c r="D986" s="41"/>
      <c r="E986" s="41"/>
      <c r="F986" s="41"/>
      <c r="G986" s="41"/>
    </row>
    <row r="987" spans="1:8" ht="15" customHeight="1">
      <c r="A987" s="645" t="s">
        <v>71</v>
      </c>
      <c r="B987" s="647" t="s">
        <v>3</v>
      </c>
      <c r="C987" s="647" t="s">
        <v>271</v>
      </c>
      <c r="D987" s="641" t="s">
        <v>272</v>
      </c>
      <c r="E987" s="641" t="s">
        <v>273</v>
      </c>
      <c r="F987" s="641" t="s">
        <v>274</v>
      </c>
      <c r="G987" s="641" t="s">
        <v>68</v>
      </c>
      <c r="H987" s="641" t="s">
        <v>68</v>
      </c>
    </row>
    <row r="988" spans="1:8" ht="38.25" customHeight="1">
      <c r="A988" s="646"/>
      <c r="B988" s="648"/>
      <c r="C988" s="648"/>
      <c r="D988" s="642"/>
      <c r="E988" s="642"/>
      <c r="F988" s="642"/>
      <c r="G988" s="642"/>
      <c r="H988" s="642"/>
    </row>
    <row r="989" spans="1:8" ht="15">
      <c r="A989" s="658">
        <v>1</v>
      </c>
      <c r="B989" s="659"/>
      <c r="C989" s="62">
        <v>2</v>
      </c>
      <c r="D989" s="63">
        <v>3</v>
      </c>
      <c r="E989" s="63">
        <v>4</v>
      </c>
      <c r="F989" s="63">
        <v>5</v>
      </c>
      <c r="G989" s="63" t="s">
        <v>69</v>
      </c>
      <c r="H989" s="63" t="s">
        <v>70</v>
      </c>
    </row>
    <row r="990" spans="1:8" ht="15">
      <c r="A990" s="99">
        <v>1</v>
      </c>
      <c r="B990" s="98" t="s">
        <v>264</v>
      </c>
      <c r="C990" s="408">
        <f>C188+C704+C792+C915+C446+C433</f>
        <v>3913.95</v>
      </c>
      <c r="D990" s="408">
        <f>D188+D704+D792+D915+D446+D433</f>
        <v>15935.06</v>
      </c>
      <c r="E990" s="408">
        <f>E188+E704+E792+E915+E446+E433</f>
        <v>15935.06</v>
      </c>
      <c r="F990" s="408">
        <f>F188+F704+F792+F915+F446+F433</f>
        <v>8310.16</v>
      </c>
      <c r="G990" s="209">
        <f>F990/C990*100</f>
        <v>212.3215677256991</v>
      </c>
      <c r="H990" s="112">
        <f>F990/E990*100</f>
        <v>52.15016448008354</v>
      </c>
    </row>
    <row r="991" spans="1:8" ht="15">
      <c r="A991" s="100">
        <v>3</v>
      </c>
      <c r="B991" s="94" t="s">
        <v>25</v>
      </c>
      <c r="C991" s="426">
        <f>C241+C458</f>
        <v>3195.95</v>
      </c>
      <c r="D991" s="426">
        <f>D241+D458</f>
        <v>10318.859999999999</v>
      </c>
      <c r="E991" s="426">
        <f>E241+E458</f>
        <v>10318.859999999999</v>
      </c>
      <c r="F991" s="426">
        <f>F241+F458</f>
        <v>3884.6000000000004</v>
      </c>
      <c r="G991" s="111">
        <f aca="true" t="shared" si="97" ref="G991:G999">F991/C991*100</f>
        <v>121.54758366057044</v>
      </c>
      <c r="H991" s="181">
        <f aca="true" t="shared" si="98" ref="H991:H999">F991/E991*100</f>
        <v>37.64563139726676</v>
      </c>
    </row>
    <row r="992" spans="1:8" ht="15">
      <c r="A992" s="100">
        <v>38</v>
      </c>
      <c r="B992" s="94" t="s">
        <v>31</v>
      </c>
      <c r="C992" s="426">
        <f>C468+C255</f>
        <v>0</v>
      </c>
      <c r="D992" s="426">
        <f>D468+D255</f>
        <v>1234.16</v>
      </c>
      <c r="E992" s="426">
        <f>E468+E255</f>
        <v>1234.16</v>
      </c>
      <c r="F992" s="426">
        <f>F468+F255</f>
        <v>0</v>
      </c>
      <c r="G992" s="183" t="e">
        <f t="shared" si="97"/>
        <v>#DIV/0!</v>
      </c>
      <c r="H992" s="181">
        <f t="shared" si="98"/>
        <v>0</v>
      </c>
    </row>
    <row r="993" spans="1:8" ht="15">
      <c r="A993" s="100">
        <v>4</v>
      </c>
      <c r="B993" s="94" t="s">
        <v>1</v>
      </c>
      <c r="C993" s="426">
        <f>C300+C479+C611</f>
        <v>78259.1</v>
      </c>
      <c r="D993" s="426">
        <f>D300+D479+D611</f>
        <v>191876.08</v>
      </c>
      <c r="E993" s="426">
        <f>E300+E479+E611</f>
        <v>191876.08</v>
      </c>
      <c r="F993" s="426">
        <f>F300+F479+F611</f>
        <v>90925.45</v>
      </c>
      <c r="G993" s="183">
        <f t="shared" si="97"/>
        <v>116.18514651970185</v>
      </c>
      <c r="H993" s="165">
        <f t="shared" si="98"/>
        <v>47.38758994867938</v>
      </c>
    </row>
    <row r="994" spans="1:8" ht="15">
      <c r="A994" s="100">
        <v>48</v>
      </c>
      <c r="B994" s="94" t="s">
        <v>32</v>
      </c>
      <c r="C994" s="426">
        <f>C315+C489+C628</f>
        <v>3591.77</v>
      </c>
      <c r="D994" s="426">
        <f>D315+D489+D628</f>
        <v>5850.25</v>
      </c>
      <c r="E994" s="426">
        <f>E315+E489+E628</f>
        <v>5850.25</v>
      </c>
      <c r="F994" s="426">
        <f>F315+F489+F628</f>
        <v>2439.27</v>
      </c>
      <c r="G994" s="183">
        <f t="shared" si="97"/>
        <v>67.91275610632084</v>
      </c>
      <c r="H994" s="112">
        <f t="shared" si="98"/>
        <v>41.69514123328063</v>
      </c>
    </row>
    <row r="995" spans="1:8" s="13" customFormat="1" ht="15">
      <c r="A995" s="100">
        <v>5</v>
      </c>
      <c r="B995" s="94" t="s">
        <v>26</v>
      </c>
      <c r="C995" s="426">
        <f>C367+C500+C542+C680+C846+C964+C727+C556</f>
        <v>589917.7599999999</v>
      </c>
      <c r="D995" s="426">
        <f>D367+D500+D542+D680+D846+D964+D727+D556+D980</f>
        <v>1425743.2500000002</v>
      </c>
      <c r="E995" s="426">
        <f>E367+E500+E542+E680+E846+E964+E727+E556+E980</f>
        <v>1425743.2500000002</v>
      </c>
      <c r="F995" s="426">
        <f>F367+F500+F542+F680+F846+F964+F727+F556+F423+F980</f>
        <v>689948.18</v>
      </c>
      <c r="G995" s="183">
        <f t="shared" si="97"/>
        <v>116.95667206222105</v>
      </c>
      <c r="H995" s="181">
        <f t="shared" si="98"/>
        <v>48.39217580023612</v>
      </c>
    </row>
    <row r="996" spans="1:8" ht="15">
      <c r="A996" s="101">
        <v>58</v>
      </c>
      <c r="B996" s="94" t="s">
        <v>63</v>
      </c>
      <c r="C996" s="494">
        <f>C385+C864</f>
        <v>1340.34</v>
      </c>
      <c r="D996" s="494">
        <f>D385+D864</f>
        <v>3410.2499999999995</v>
      </c>
      <c r="E996" s="494">
        <f>E385+E864</f>
        <v>3410.2499999999995</v>
      </c>
      <c r="F996" s="494">
        <f>F385+F864</f>
        <v>2648.83</v>
      </c>
      <c r="G996" s="111">
        <f t="shared" si="97"/>
        <v>197.62373726069507</v>
      </c>
      <c r="H996" s="181">
        <f t="shared" si="98"/>
        <v>77.6726046477531</v>
      </c>
    </row>
    <row r="997" spans="1:8" ht="30">
      <c r="A997" s="264">
        <v>7</v>
      </c>
      <c r="B997" s="265" t="s">
        <v>185</v>
      </c>
      <c r="C997" s="495">
        <f>C511+C397</f>
        <v>13759.07</v>
      </c>
      <c r="D997" s="495">
        <f>D511+D397</f>
        <v>411.35</v>
      </c>
      <c r="E997" s="495">
        <f>E511+E397</f>
        <v>411.35</v>
      </c>
      <c r="F997" s="495">
        <f>F511+F397</f>
        <v>117.04</v>
      </c>
      <c r="G997" s="33">
        <f t="shared" si="97"/>
        <v>0.850638887657378</v>
      </c>
      <c r="H997" s="165">
        <f t="shared" si="98"/>
        <v>28.452655889145497</v>
      </c>
    </row>
    <row r="998" spans="1:8" ht="45">
      <c r="A998" s="266">
        <v>78</v>
      </c>
      <c r="B998" s="267" t="s">
        <v>201</v>
      </c>
      <c r="C998" s="496">
        <f>C408+C524</f>
        <v>0</v>
      </c>
      <c r="D998" s="496">
        <f>D408+D524</f>
        <v>201783.43</v>
      </c>
      <c r="E998" s="496">
        <f>E408+E524</f>
        <v>201783.43</v>
      </c>
      <c r="F998" s="496">
        <f>F408+F524</f>
        <v>112882.25</v>
      </c>
      <c r="G998" s="135" t="e">
        <f t="shared" si="97"/>
        <v>#DIV/0!</v>
      </c>
      <c r="H998" s="136">
        <f t="shared" si="98"/>
        <v>55.942279304103415</v>
      </c>
    </row>
    <row r="999" spans="1:8" ht="15">
      <c r="A999" s="697" t="s">
        <v>112</v>
      </c>
      <c r="B999" s="698"/>
      <c r="C999" s="497">
        <f>SUM(C990:C998)</f>
        <v>693977.9399999998</v>
      </c>
      <c r="D999" s="497">
        <f>SUM(D990:D998)</f>
        <v>1856562.6900000002</v>
      </c>
      <c r="E999" s="497">
        <f>SUM(E990:E998)</f>
        <v>1856562.6900000002</v>
      </c>
      <c r="F999" s="497">
        <f>SUM(F990:F998)</f>
        <v>911155.78</v>
      </c>
      <c r="G999" s="135">
        <f t="shared" si="97"/>
        <v>131.29463164203753</v>
      </c>
      <c r="H999" s="136">
        <f t="shared" si="98"/>
        <v>49.077566026062925</v>
      </c>
    </row>
    <row r="1000" spans="3:6" ht="15">
      <c r="C1000" s="76"/>
      <c r="D1000" s="76"/>
      <c r="E1000" s="76"/>
      <c r="F1000" s="76"/>
    </row>
    <row r="1001" spans="1:8" ht="20.25">
      <c r="A1001" s="665" t="s">
        <v>115</v>
      </c>
      <c r="B1001" s="665"/>
      <c r="C1001" s="665"/>
      <c r="D1001" s="665"/>
      <c r="E1001" s="665"/>
      <c r="F1001" s="665"/>
      <c r="G1001" s="665"/>
      <c r="H1001" s="665"/>
    </row>
    <row r="1002" spans="1:8" ht="19.5">
      <c r="A1002" s="103"/>
      <c r="B1002" s="104"/>
      <c r="C1002" s="105"/>
      <c r="D1002" s="105"/>
      <c r="E1002" s="105"/>
      <c r="F1002" s="56"/>
      <c r="G1002" s="56"/>
      <c r="H1002" s="56"/>
    </row>
    <row r="1003" spans="1:8" ht="19.5" customHeight="1">
      <c r="A1003" s="662" t="s">
        <v>247</v>
      </c>
      <c r="B1003" s="662"/>
      <c r="C1003" s="662"/>
      <c r="D1003" s="662"/>
      <c r="E1003" s="662"/>
      <c r="F1003" s="56"/>
      <c r="G1003" s="56"/>
      <c r="H1003" s="56"/>
    </row>
    <row r="1004" spans="1:8" ht="19.5" customHeight="1">
      <c r="A1004" s="645" t="s">
        <v>71</v>
      </c>
      <c r="B1004" s="647" t="s">
        <v>3</v>
      </c>
      <c r="C1004" s="647" t="s">
        <v>271</v>
      </c>
      <c r="D1004" s="641" t="s">
        <v>272</v>
      </c>
      <c r="E1004" s="641" t="s">
        <v>273</v>
      </c>
      <c r="F1004" s="641" t="s">
        <v>274</v>
      </c>
      <c r="G1004" s="641" t="s">
        <v>68</v>
      </c>
      <c r="H1004" s="641" t="s">
        <v>68</v>
      </c>
    </row>
    <row r="1005" spans="1:8" ht="24" customHeight="1">
      <c r="A1005" s="646"/>
      <c r="B1005" s="648"/>
      <c r="C1005" s="648"/>
      <c r="D1005" s="642"/>
      <c r="E1005" s="642"/>
      <c r="F1005" s="642"/>
      <c r="G1005" s="642"/>
      <c r="H1005" s="642"/>
    </row>
    <row r="1006" spans="1:8" ht="15">
      <c r="A1006" s="658">
        <v>1</v>
      </c>
      <c r="B1006" s="659"/>
      <c r="C1006" s="62">
        <v>2</v>
      </c>
      <c r="D1006" s="63">
        <v>3</v>
      </c>
      <c r="E1006" s="63">
        <v>4</v>
      </c>
      <c r="F1006" s="63">
        <v>5</v>
      </c>
      <c r="G1006" s="63" t="s">
        <v>69</v>
      </c>
      <c r="H1006" s="63" t="s">
        <v>70</v>
      </c>
    </row>
    <row r="1007" spans="1:8" ht="15">
      <c r="A1007" s="7">
        <v>922</v>
      </c>
      <c r="B1007" s="8" t="s">
        <v>116</v>
      </c>
      <c r="C1007" s="408">
        <f>C1008</f>
        <v>3225.52</v>
      </c>
      <c r="D1007" s="408">
        <f>D1008</f>
        <v>0</v>
      </c>
      <c r="E1007" s="408">
        <f>E1008</f>
        <v>0</v>
      </c>
      <c r="F1007" s="408">
        <f>F1008</f>
        <v>0</v>
      </c>
      <c r="G1007" s="111">
        <f>F1007/C1007*100</f>
        <v>0</v>
      </c>
      <c r="H1007" s="112" t="e">
        <f>F1007/E1007*100</f>
        <v>#DIV/0!</v>
      </c>
    </row>
    <row r="1008" spans="1:8" ht="15">
      <c r="A1008" s="55">
        <v>92221</v>
      </c>
      <c r="B1008" s="53" t="s">
        <v>248</v>
      </c>
      <c r="C1008" s="371">
        <v>3225.52</v>
      </c>
      <c r="D1008" s="371"/>
      <c r="E1008" s="498"/>
      <c r="F1008" s="498"/>
      <c r="G1008" s="33">
        <f>F1008/C1008*100</f>
        <v>0</v>
      </c>
      <c r="H1008" s="181" t="e">
        <f>F1008/E1008*100</f>
        <v>#DIV/0!</v>
      </c>
    </row>
    <row r="1009" spans="1:8" ht="15">
      <c r="A1009" s="660" t="s">
        <v>6</v>
      </c>
      <c r="B1009" s="661"/>
      <c r="C1009" s="499">
        <f>SUM(C1007)</f>
        <v>3225.52</v>
      </c>
      <c r="D1009" s="499">
        <f>SUM(D1007)</f>
        <v>0</v>
      </c>
      <c r="E1009" s="499">
        <f>SUM(E1007)</f>
        <v>0</v>
      </c>
      <c r="F1009" s="499">
        <f>SUM(F1007)</f>
        <v>0</v>
      </c>
      <c r="G1009" s="135">
        <f>F1009/C1009*100</f>
        <v>0</v>
      </c>
      <c r="H1009" s="179" t="e">
        <f>F1009/E1009*100</f>
        <v>#DIV/0!</v>
      </c>
    </row>
    <row r="1010" spans="1:8" ht="15">
      <c r="A1010" s="11"/>
      <c r="B1010" s="11"/>
      <c r="C1010" s="12"/>
      <c r="D1010" s="12"/>
      <c r="E1010" s="12"/>
      <c r="F1010" s="12"/>
      <c r="G1010" s="12"/>
      <c r="H1010" s="12"/>
    </row>
    <row r="1011" spans="1:8" ht="19.5">
      <c r="A1011" s="662" t="s">
        <v>249</v>
      </c>
      <c r="B1011" s="662"/>
      <c r="C1011" s="662"/>
      <c r="D1011" s="662"/>
      <c r="E1011" s="662"/>
      <c r="F1011" s="56"/>
      <c r="G1011" s="56"/>
      <c r="H1011" s="56"/>
    </row>
    <row r="1012" spans="1:8" ht="15" customHeight="1">
      <c r="A1012" s="645" t="s">
        <v>71</v>
      </c>
      <c r="B1012" s="647" t="s">
        <v>3</v>
      </c>
      <c r="C1012" s="647" t="s">
        <v>271</v>
      </c>
      <c r="D1012" s="641" t="s">
        <v>272</v>
      </c>
      <c r="E1012" s="641" t="s">
        <v>273</v>
      </c>
      <c r="F1012" s="641" t="s">
        <v>274</v>
      </c>
      <c r="G1012" s="641" t="s">
        <v>68</v>
      </c>
      <c r="H1012" s="641" t="s">
        <v>68</v>
      </c>
    </row>
    <row r="1013" spans="1:8" ht="24.75" customHeight="1">
      <c r="A1013" s="646"/>
      <c r="B1013" s="648"/>
      <c r="C1013" s="648"/>
      <c r="D1013" s="642"/>
      <c r="E1013" s="642"/>
      <c r="F1013" s="642"/>
      <c r="G1013" s="642"/>
      <c r="H1013" s="642"/>
    </row>
    <row r="1014" spans="1:8" ht="15">
      <c r="A1014" s="658">
        <v>1</v>
      </c>
      <c r="B1014" s="659"/>
      <c r="C1014" s="62">
        <v>2</v>
      </c>
      <c r="D1014" s="63">
        <v>3</v>
      </c>
      <c r="E1014" s="63">
        <v>4</v>
      </c>
      <c r="F1014" s="63">
        <v>5</v>
      </c>
      <c r="G1014" s="63" t="s">
        <v>69</v>
      </c>
      <c r="H1014" s="63" t="s">
        <v>70</v>
      </c>
    </row>
    <row r="1015" spans="1:8" ht="15">
      <c r="A1015" s="7">
        <v>922</v>
      </c>
      <c r="B1015" s="8" t="s">
        <v>116</v>
      </c>
      <c r="C1015" s="408">
        <f>C1016</f>
        <v>497.71</v>
      </c>
      <c r="D1015" s="408">
        <f>D1016</f>
        <v>360.07</v>
      </c>
      <c r="E1015" s="500">
        <f>E1016</f>
        <v>360.07</v>
      </c>
      <c r="F1015" s="500">
        <f>F1016</f>
        <v>360.07</v>
      </c>
      <c r="G1015" s="111">
        <f>F1015/C1015*100</f>
        <v>72.3453416648249</v>
      </c>
      <c r="H1015" s="112">
        <f>F1015/E1015*100</f>
        <v>100</v>
      </c>
    </row>
    <row r="1016" spans="1:8" ht="15">
      <c r="A1016" s="55">
        <v>92221</v>
      </c>
      <c r="B1016" s="53" t="s">
        <v>248</v>
      </c>
      <c r="C1016" s="371">
        <v>497.71</v>
      </c>
      <c r="D1016" s="371">
        <v>360.07</v>
      </c>
      <c r="E1016" s="498">
        <v>360.07</v>
      </c>
      <c r="F1016" s="498">
        <v>360.07</v>
      </c>
      <c r="G1016" s="33">
        <f>F1016/C1016*100</f>
        <v>72.3453416648249</v>
      </c>
      <c r="H1016" s="181">
        <f>F1016/E1016*100</f>
        <v>100</v>
      </c>
    </row>
    <row r="1017" spans="1:8" ht="15">
      <c r="A1017" s="660" t="s">
        <v>6</v>
      </c>
      <c r="B1017" s="661"/>
      <c r="C1017" s="499">
        <f>C1015</f>
        <v>497.71</v>
      </c>
      <c r="D1017" s="499">
        <f>SUM(D1015)</f>
        <v>360.07</v>
      </c>
      <c r="E1017" s="499">
        <f>SUM(E1015)</f>
        <v>360.07</v>
      </c>
      <c r="F1017" s="499">
        <f>SUM(F1015)</f>
        <v>360.07</v>
      </c>
      <c r="G1017" s="135">
        <f>F1017/C1017*100</f>
        <v>72.3453416648249</v>
      </c>
      <c r="H1017" s="179">
        <f>F1017/E1017*100</f>
        <v>100</v>
      </c>
    </row>
    <row r="1018" spans="1:8" ht="19.5">
      <c r="A1018" s="663" t="s">
        <v>50</v>
      </c>
      <c r="B1018" s="664"/>
      <c r="C1018" s="501">
        <f>C999</f>
        <v>693977.9399999998</v>
      </c>
      <c r="D1018" s="501">
        <f>D999</f>
        <v>1856562.6900000002</v>
      </c>
      <c r="E1018" s="501">
        <f>E999</f>
        <v>1856562.6900000002</v>
      </c>
      <c r="F1018" s="501">
        <f>F999</f>
        <v>911155.78</v>
      </c>
      <c r="G1018" s="10">
        <f>F1018/C1018*100</f>
        <v>131.29463164203753</v>
      </c>
      <c r="H1018" s="10">
        <f>F1018/E1018*100</f>
        <v>49.077566026062925</v>
      </c>
    </row>
    <row r="1019" spans="1:8" ht="19.5">
      <c r="A1019" s="663" t="s">
        <v>117</v>
      </c>
      <c r="B1019" s="664"/>
      <c r="C1019" s="501">
        <f>C999+C1009+C1017</f>
        <v>697701.1699999998</v>
      </c>
      <c r="D1019" s="501">
        <f>D999+D1009+D1017</f>
        <v>1856922.7600000002</v>
      </c>
      <c r="E1019" s="501">
        <f>E999+E1009+E1017</f>
        <v>1856922.7600000002</v>
      </c>
      <c r="F1019" s="501">
        <f>F999+F1009+F1017</f>
        <v>911515.85</v>
      </c>
      <c r="G1019" s="135">
        <f>F1019/C1019*100</f>
        <v>130.64559573549235</v>
      </c>
      <c r="H1019" s="136">
        <f>F1019/E1019*100</f>
        <v>49.08744023364762</v>
      </c>
    </row>
    <row r="1020" ht="15">
      <c r="G1020" s="41"/>
    </row>
    <row r="1021" ht="15">
      <c r="G1021" s="41"/>
    </row>
    <row r="1022" spans="1:7" ht="21.75" customHeight="1">
      <c r="A1022" s="666" t="s">
        <v>66</v>
      </c>
      <c r="B1022" s="666"/>
      <c r="C1022" s="666"/>
      <c r="D1022" s="666"/>
      <c r="E1022" s="666"/>
      <c r="F1022" s="666"/>
      <c r="G1022" s="666"/>
    </row>
    <row r="1023" ht="13.5" customHeight="1"/>
    <row r="1024" spans="1:8" ht="13.5" customHeight="1">
      <c r="A1024" s="669" t="s">
        <v>61</v>
      </c>
      <c r="B1024" s="667" t="s">
        <v>62</v>
      </c>
      <c r="C1024" s="647" t="s">
        <v>271</v>
      </c>
      <c r="D1024" s="641" t="s">
        <v>272</v>
      </c>
      <c r="E1024" s="641" t="s">
        <v>273</v>
      </c>
      <c r="F1024" s="641" t="s">
        <v>274</v>
      </c>
      <c r="G1024" s="641" t="s">
        <v>68</v>
      </c>
      <c r="H1024" s="641" t="s">
        <v>68</v>
      </c>
    </row>
    <row r="1025" spans="1:8" ht="32.25" customHeight="1">
      <c r="A1025" s="670"/>
      <c r="B1025" s="668"/>
      <c r="C1025" s="648"/>
      <c r="D1025" s="642"/>
      <c r="E1025" s="642"/>
      <c r="F1025" s="642"/>
      <c r="G1025" s="642"/>
      <c r="H1025" s="642"/>
    </row>
    <row r="1026" spans="1:8" ht="15">
      <c r="A1026" s="654">
        <v>1</v>
      </c>
      <c r="B1026" s="655"/>
      <c r="C1026" s="83">
        <v>2</v>
      </c>
      <c r="D1026" s="84">
        <v>3</v>
      </c>
      <c r="E1026" s="84">
        <v>4</v>
      </c>
      <c r="F1026" s="84">
        <v>5</v>
      </c>
      <c r="G1026" s="84" t="s">
        <v>69</v>
      </c>
      <c r="H1026" s="84" t="s">
        <v>70</v>
      </c>
    </row>
    <row r="1027" spans="1:8" ht="15">
      <c r="A1027" s="251">
        <v>1</v>
      </c>
      <c r="B1027" s="252" t="s">
        <v>264</v>
      </c>
      <c r="C1027" s="502"/>
      <c r="D1027" s="503"/>
      <c r="E1027" s="503"/>
      <c r="F1027" s="504"/>
      <c r="G1027" s="10"/>
      <c r="H1027" s="10"/>
    </row>
    <row r="1028" spans="1:8" ht="15">
      <c r="A1028" s="243"/>
      <c r="B1028" s="249" t="s">
        <v>53</v>
      </c>
      <c r="C1028" s="505">
        <f>C85</f>
        <v>3913.95</v>
      </c>
      <c r="D1028" s="506">
        <f>D85</f>
        <v>15935.06</v>
      </c>
      <c r="E1028" s="506">
        <f>E85</f>
        <v>15935.06</v>
      </c>
      <c r="F1028" s="507">
        <f>F85</f>
        <v>7910.16</v>
      </c>
      <c r="G1028" s="240">
        <f>F1028/C1028*100</f>
        <v>202.10171310313112</v>
      </c>
      <c r="H1028" s="10">
        <f>F1028/E1028*100</f>
        <v>49.63997625361938</v>
      </c>
    </row>
    <row r="1029" spans="1:10" ht="15">
      <c r="A1029" s="244"/>
      <c r="B1029" s="250" t="s">
        <v>54</v>
      </c>
      <c r="C1029" s="508">
        <f>C990</f>
        <v>3913.95</v>
      </c>
      <c r="D1029" s="509">
        <f>D990</f>
        <v>15935.06</v>
      </c>
      <c r="E1029" s="509">
        <f>E990</f>
        <v>15935.06</v>
      </c>
      <c r="F1029" s="510">
        <f>F990</f>
        <v>8310.16</v>
      </c>
      <c r="G1029" s="10">
        <f aca="true" t="shared" si="99" ref="G1029:G1057">F1029/C1029*100</f>
        <v>212.3215677256991</v>
      </c>
      <c r="H1029" s="10">
        <f aca="true" t="shared" si="100" ref="H1029:H1057">F1029/E1029*100</f>
        <v>52.15016448008354</v>
      </c>
      <c r="J1029" s="3">
        <v>1</v>
      </c>
    </row>
    <row r="1030" spans="1:8" ht="15">
      <c r="A1030" s="246"/>
      <c r="B1030" s="248" t="s">
        <v>202</v>
      </c>
      <c r="C1030" s="511"/>
      <c r="D1030" s="512"/>
      <c r="E1030" s="512"/>
      <c r="F1030" s="513"/>
      <c r="G1030" s="10" t="e">
        <f t="shared" si="99"/>
        <v>#DIV/0!</v>
      </c>
      <c r="H1030" s="10" t="e">
        <f t="shared" si="100"/>
        <v>#DIV/0!</v>
      </c>
    </row>
    <row r="1031" spans="1:8" ht="15">
      <c r="A1031" s="693" t="s">
        <v>107</v>
      </c>
      <c r="B1031" s="694"/>
      <c r="C1031" s="514">
        <f>C1028-C1029</f>
        <v>0</v>
      </c>
      <c r="D1031" s="515">
        <f>D1028-D1029</f>
        <v>0</v>
      </c>
      <c r="E1031" s="515">
        <v>0</v>
      </c>
      <c r="F1031" s="516">
        <f>F1028-F1029</f>
        <v>-400</v>
      </c>
      <c r="G1031" s="10" t="e">
        <f t="shared" si="99"/>
        <v>#DIV/0!</v>
      </c>
      <c r="H1031" s="10" t="e">
        <f t="shared" si="100"/>
        <v>#DIV/0!</v>
      </c>
    </row>
    <row r="1032" spans="1:8" ht="15">
      <c r="A1032" s="251" t="s">
        <v>55</v>
      </c>
      <c r="B1032" s="252" t="s">
        <v>25</v>
      </c>
      <c r="C1032" s="517"/>
      <c r="D1032" s="518"/>
      <c r="E1032" s="518"/>
      <c r="F1032" s="519"/>
      <c r="G1032" s="10" t="e">
        <f t="shared" si="99"/>
        <v>#DIV/0!</v>
      </c>
      <c r="H1032" s="10" t="e">
        <f t="shared" si="100"/>
        <v>#DIV/0!</v>
      </c>
    </row>
    <row r="1033" spans="1:8" ht="15">
      <c r="A1033" s="243"/>
      <c r="B1033" s="249" t="s">
        <v>53</v>
      </c>
      <c r="C1033" s="505">
        <f>C86</f>
        <v>3876.83</v>
      </c>
      <c r="D1033" s="506">
        <f>D86</f>
        <v>10318.86</v>
      </c>
      <c r="E1033" s="506">
        <f>E86</f>
        <v>10318.86</v>
      </c>
      <c r="F1033" s="507">
        <f>F86</f>
        <v>4249.86</v>
      </c>
      <c r="G1033" s="10">
        <f t="shared" si="99"/>
        <v>109.62203656079839</v>
      </c>
      <c r="H1033" s="10">
        <f t="shared" si="100"/>
        <v>41.18536349945633</v>
      </c>
    </row>
    <row r="1034" spans="1:8" ht="15">
      <c r="A1034" s="244"/>
      <c r="B1034" s="250" t="s">
        <v>54</v>
      </c>
      <c r="C1034" s="545">
        <f>C991+C992</f>
        <v>3195.95</v>
      </c>
      <c r="D1034" s="547">
        <f>D991+D992</f>
        <v>11553.019999999999</v>
      </c>
      <c r="E1034" s="547">
        <f>E991+E992</f>
        <v>11553.019999999999</v>
      </c>
      <c r="F1034" s="548">
        <f>F991+F992</f>
        <v>3884.6000000000004</v>
      </c>
      <c r="G1034" s="10">
        <f t="shared" si="99"/>
        <v>121.54758366057044</v>
      </c>
      <c r="H1034" s="10">
        <f t="shared" si="100"/>
        <v>33.62410867461495</v>
      </c>
    </row>
    <row r="1035" spans="1:8" ht="15">
      <c r="A1035" s="246"/>
      <c r="B1035" s="248" t="s">
        <v>202</v>
      </c>
      <c r="C1035" s="546">
        <f>C99</f>
        <v>1022.9</v>
      </c>
      <c r="D1035" s="546">
        <f>D99</f>
        <v>1234.16</v>
      </c>
      <c r="E1035" s="546">
        <f>E99</f>
        <v>1234.16</v>
      </c>
      <c r="F1035" s="549">
        <f>F99</f>
        <v>1234.16</v>
      </c>
      <c r="G1035" s="10">
        <f t="shared" si="99"/>
        <v>120.65304526346662</v>
      </c>
      <c r="H1035" s="10">
        <f t="shared" si="100"/>
        <v>100</v>
      </c>
    </row>
    <row r="1036" spans="1:8" ht="15">
      <c r="A1036" s="689" t="s">
        <v>108</v>
      </c>
      <c r="B1036" s="690"/>
      <c r="C1036" s="550">
        <f>C1033+C1035-C1034</f>
        <v>1703.7799999999997</v>
      </c>
      <c r="D1036" s="550">
        <f>D1033+D1035-D1034</f>
        <v>0</v>
      </c>
      <c r="E1036" s="550">
        <f>E1033+E1035-E1034</f>
        <v>0</v>
      </c>
      <c r="F1036" s="551">
        <f>F1033+F1035-F1034</f>
        <v>1599.4199999999992</v>
      </c>
      <c r="G1036" s="10">
        <f t="shared" si="99"/>
        <v>93.87479604174244</v>
      </c>
      <c r="H1036" s="10" t="e">
        <f t="shared" si="100"/>
        <v>#DIV/0!</v>
      </c>
    </row>
    <row r="1037" spans="1:8" ht="15">
      <c r="A1037" s="251" t="s">
        <v>56</v>
      </c>
      <c r="B1037" s="252" t="s">
        <v>57</v>
      </c>
      <c r="C1037" s="552"/>
      <c r="D1037" s="553"/>
      <c r="E1037" s="553"/>
      <c r="F1037" s="554"/>
      <c r="G1037" s="10" t="e">
        <f t="shared" si="99"/>
        <v>#DIV/0!</v>
      </c>
      <c r="H1037" s="10" t="e">
        <f t="shared" si="100"/>
        <v>#DIV/0!</v>
      </c>
    </row>
    <row r="1038" spans="1:8" ht="15">
      <c r="A1038" s="243"/>
      <c r="B1038" s="249" t="s">
        <v>53</v>
      </c>
      <c r="C1038" s="555">
        <f>C87</f>
        <v>85760.73999999999</v>
      </c>
      <c r="D1038" s="556">
        <f>D87</f>
        <v>191876.08000000002</v>
      </c>
      <c r="E1038" s="556">
        <f>E87</f>
        <v>191876.08000000002</v>
      </c>
      <c r="F1038" s="557">
        <f>F87</f>
        <v>98260.75</v>
      </c>
      <c r="G1038" s="10">
        <f t="shared" si="99"/>
        <v>114.57544559433607</v>
      </c>
      <c r="H1038" s="10">
        <f t="shared" si="100"/>
        <v>51.210526085377595</v>
      </c>
    </row>
    <row r="1039" spans="1:8" ht="15">
      <c r="A1039" s="244"/>
      <c r="B1039" s="250" t="s">
        <v>54</v>
      </c>
      <c r="C1039" s="545">
        <f>C993+C994</f>
        <v>81850.87000000001</v>
      </c>
      <c r="D1039" s="547">
        <f>D993+D994</f>
        <v>197726.33</v>
      </c>
      <c r="E1039" s="547">
        <f>E993+E994</f>
        <v>197726.33</v>
      </c>
      <c r="F1039" s="548">
        <f>F993+F994</f>
        <v>93364.72</v>
      </c>
      <c r="G1039" s="10">
        <f t="shared" si="99"/>
        <v>114.06686330884448</v>
      </c>
      <c r="H1039" s="10">
        <f t="shared" si="100"/>
        <v>47.2191639828646</v>
      </c>
    </row>
    <row r="1040" spans="1:8" ht="15">
      <c r="A1040" s="247"/>
      <c r="B1040" s="248" t="s">
        <v>202</v>
      </c>
      <c r="C1040" s="511">
        <f>C116</f>
        <v>3591.77</v>
      </c>
      <c r="D1040" s="511">
        <f>D116</f>
        <v>5850.25</v>
      </c>
      <c r="E1040" s="511">
        <f>E116</f>
        <v>5850.25</v>
      </c>
      <c r="F1040" s="520">
        <f>F116</f>
        <v>5850.25</v>
      </c>
      <c r="G1040" s="10">
        <f t="shared" si="99"/>
        <v>162.87930463253494</v>
      </c>
      <c r="H1040" s="10">
        <f t="shared" si="100"/>
        <v>100</v>
      </c>
    </row>
    <row r="1041" spans="1:8" ht="15">
      <c r="A1041" s="247"/>
      <c r="B1041" s="359" t="s">
        <v>250</v>
      </c>
      <c r="C1041" s="511">
        <f>C1009</f>
        <v>3225.52</v>
      </c>
      <c r="D1041" s="511">
        <f>D1009</f>
        <v>0</v>
      </c>
      <c r="E1041" s="511">
        <f>E1009</f>
        <v>0</v>
      </c>
      <c r="F1041" s="511">
        <f>F1009</f>
        <v>0</v>
      </c>
      <c r="G1041" s="10"/>
      <c r="H1041" s="10" t="e">
        <f t="shared" si="100"/>
        <v>#DIV/0!</v>
      </c>
    </row>
    <row r="1042" spans="1:8" ht="15">
      <c r="A1042" s="689" t="s">
        <v>108</v>
      </c>
      <c r="B1042" s="690"/>
      <c r="C1042" s="514">
        <f>C1038+C1040-C1039-C1041</f>
        <v>4276.119999999984</v>
      </c>
      <c r="D1042" s="514">
        <f>D1038+D1040-D1039-D1041</f>
        <v>2.9103830456733704E-11</v>
      </c>
      <c r="E1042" s="514">
        <f>E1038+E1040-E1039-E1041</f>
        <v>2.9103830456733704E-11</v>
      </c>
      <c r="F1042" s="514">
        <f>F1038+F1040-F1039-F1041</f>
        <v>10746.279999999999</v>
      </c>
      <c r="G1042" s="10">
        <f t="shared" si="99"/>
        <v>251.30913070727757</v>
      </c>
      <c r="H1042" s="10" t="e">
        <f>2760/0*100</f>
        <v>#DIV/0!</v>
      </c>
    </row>
    <row r="1043" spans="1:8" ht="15">
      <c r="A1043" s="251" t="s">
        <v>58</v>
      </c>
      <c r="B1043" s="252" t="s">
        <v>2</v>
      </c>
      <c r="C1043" s="517"/>
      <c r="D1043" s="521"/>
      <c r="E1043" s="521"/>
      <c r="F1043" s="522"/>
      <c r="G1043" s="10" t="e">
        <f t="shared" si="99"/>
        <v>#DIV/0!</v>
      </c>
      <c r="H1043" s="10" t="e">
        <f t="shared" si="100"/>
        <v>#DIV/0!</v>
      </c>
    </row>
    <row r="1044" spans="1:8" ht="15">
      <c r="A1044" s="241"/>
      <c r="B1044" s="249" t="s">
        <v>53</v>
      </c>
      <c r="C1044" s="505">
        <f>C88</f>
        <v>589794.57</v>
      </c>
      <c r="D1044" s="506">
        <f>D88</f>
        <v>1426103.32</v>
      </c>
      <c r="E1044" s="506">
        <f>E88</f>
        <v>1426103.32</v>
      </c>
      <c r="F1044" s="507">
        <f>F88</f>
        <v>684916.15</v>
      </c>
      <c r="G1044" s="10">
        <f t="shared" si="99"/>
        <v>116.12791721700661</v>
      </c>
      <c r="H1044" s="10">
        <f t="shared" si="100"/>
        <v>48.02710577800212</v>
      </c>
    </row>
    <row r="1045" spans="1:8" ht="15">
      <c r="A1045" s="242"/>
      <c r="B1045" s="250" t="s">
        <v>54</v>
      </c>
      <c r="C1045" s="508">
        <f>C995+C996</f>
        <v>591258.0999999999</v>
      </c>
      <c r="D1045" s="509">
        <f>D995+D996</f>
        <v>1429153.5000000002</v>
      </c>
      <c r="E1045" s="509">
        <f>E995+E996</f>
        <v>1429153.5000000002</v>
      </c>
      <c r="F1045" s="510">
        <f>F995+F996</f>
        <v>692597.01</v>
      </c>
      <c r="G1045" s="10">
        <f t="shared" si="99"/>
        <v>117.13953855346763</v>
      </c>
      <c r="H1045" s="10">
        <f t="shared" si="100"/>
        <v>48.46204483983001</v>
      </c>
    </row>
    <row r="1046" spans="1:8" ht="15">
      <c r="A1046" s="247"/>
      <c r="B1046" s="248" t="s">
        <v>202</v>
      </c>
      <c r="C1046" s="520">
        <f>C124</f>
        <v>2557.46</v>
      </c>
      <c r="D1046" s="520">
        <f>D124</f>
        <v>3410.25</v>
      </c>
      <c r="E1046" s="520">
        <f>E124</f>
        <v>3410.25</v>
      </c>
      <c r="F1046" s="520">
        <f>F124</f>
        <v>3410.25</v>
      </c>
      <c r="G1046" s="10">
        <f t="shared" si="99"/>
        <v>133.34519405973114</v>
      </c>
      <c r="H1046" s="10">
        <f t="shared" si="100"/>
        <v>100</v>
      </c>
    </row>
    <row r="1047" spans="1:8" ht="15">
      <c r="A1047" s="247"/>
      <c r="B1047" s="358" t="s">
        <v>250</v>
      </c>
      <c r="C1047" s="520">
        <f>C1017</f>
        <v>497.71</v>
      </c>
      <c r="D1047" s="520">
        <f>D1017</f>
        <v>360.07</v>
      </c>
      <c r="E1047" s="520">
        <f>E1017</f>
        <v>360.07</v>
      </c>
      <c r="F1047" s="520">
        <f>F1017</f>
        <v>360.07</v>
      </c>
      <c r="G1047" s="10"/>
      <c r="H1047" s="10">
        <f t="shared" si="100"/>
        <v>100</v>
      </c>
    </row>
    <row r="1048" spans="1:8" ht="15">
      <c r="A1048" s="237"/>
      <c r="B1048" s="239" t="s">
        <v>203</v>
      </c>
      <c r="C1048" s="253">
        <f>C1044+C1046-C1045</f>
        <v>1093.9300000000512</v>
      </c>
      <c r="D1048" s="253">
        <f>D1044+D1046-D1045-D1047</f>
        <v>-1.6763124222052284E-10</v>
      </c>
      <c r="E1048" s="253">
        <f>E1044+E1046-E1045-E1047</f>
        <v>-1.6763124222052284E-10</v>
      </c>
      <c r="F1048" s="253">
        <f>F1044+F1046-F1045-F1047</f>
        <v>-4630.679999999986</v>
      </c>
      <c r="G1048" s="10">
        <f t="shared" si="99"/>
        <v>-423.30679293919803</v>
      </c>
      <c r="H1048" s="10">
        <f t="shared" si="100"/>
        <v>2762420619605155.5</v>
      </c>
    </row>
    <row r="1049" spans="1:8" ht="28.5">
      <c r="A1049" s="238" t="s">
        <v>214</v>
      </c>
      <c r="B1049" s="245" t="s">
        <v>185</v>
      </c>
      <c r="C1049" s="523"/>
      <c r="D1049" s="524"/>
      <c r="E1049" s="525"/>
      <c r="F1049" s="524"/>
      <c r="G1049" s="10" t="e">
        <f t="shared" si="99"/>
        <v>#DIV/0!</v>
      </c>
      <c r="H1049" s="10" t="e">
        <f t="shared" si="100"/>
        <v>#DIV/0!</v>
      </c>
    </row>
    <row r="1050" spans="1:8" ht="15">
      <c r="A1050" s="241"/>
      <c r="B1050" s="249" t="s">
        <v>53</v>
      </c>
      <c r="C1050" s="505">
        <f>C89</f>
        <v>774.41</v>
      </c>
      <c r="D1050" s="506">
        <f>D89</f>
        <v>411.35</v>
      </c>
      <c r="E1050" s="506">
        <f>E89</f>
        <v>411.35</v>
      </c>
      <c r="F1050" s="507">
        <f>F89</f>
        <v>228.39</v>
      </c>
      <c r="G1050" s="10">
        <f t="shared" si="99"/>
        <v>29.492129492129493</v>
      </c>
      <c r="H1050" s="10">
        <f t="shared" si="100"/>
        <v>55.52206150480126</v>
      </c>
    </row>
    <row r="1051" spans="1:8" ht="15">
      <c r="A1051" s="242"/>
      <c r="B1051" s="250" t="s">
        <v>54</v>
      </c>
      <c r="C1051" s="508">
        <f>C997+C998</f>
        <v>13759.07</v>
      </c>
      <c r="D1051" s="509">
        <f>D997+D998</f>
        <v>202194.78</v>
      </c>
      <c r="E1051" s="509">
        <f>E397+E511+E524</f>
        <v>202194.78</v>
      </c>
      <c r="F1051" s="510">
        <f>F997+F998</f>
        <v>112999.29</v>
      </c>
      <c r="G1051" s="10">
        <f t="shared" si="99"/>
        <v>821.2712777825826</v>
      </c>
      <c r="H1051" s="10">
        <f t="shared" si="100"/>
        <v>55.88635374266339</v>
      </c>
    </row>
    <row r="1052" spans="1:8" ht="15">
      <c r="A1052" s="247"/>
      <c r="B1052" s="248" t="s">
        <v>202</v>
      </c>
      <c r="C1052" s="520">
        <f>C108</f>
        <v>17754.85</v>
      </c>
      <c r="D1052" s="520">
        <f>D108</f>
        <v>201783.43</v>
      </c>
      <c r="E1052" s="520">
        <f>E108</f>
        <v>201783.43</v>
      </c>
      <c r="F1052" s="520">
        <f>F108</f>
        <v>201783.43</v>
      </c>
      <c r="G1052" s="10">
        <f t="shared" si="99"/>
        <v>1136.4975203958356</v>
      </c>
      <c r="H1052" s="10">
        <f t="shared" si="100"/>
        <v>100</v>
      </c>
    </row>
    <row r="1053" spans="1:8" ht="15">
      <c r="A1053" s="691" t="s">
        <v>108</v>
      </c>
      <c r="B1053" s="692"/>
      <c r="C1053" s="526">
        <f>C1050-C1051+C1052</f>
        <v>4770.189999999999</v>
      </c>
      <c r="D1053" s="526">
        <f>D1050-D1051+D1052</f>
        <v>0</v>
      </c>
      <c r="E1053" s="526">
        <f>E1050-E1051+E1052</f>
        <v>0</v>
      </c>
      <c r="F1053" s="527">
        <f>F1050-F1051+F1052</f>
        <v>89012.53</v>
      </c>
      <c r="G1053" s="10">
        <f t="shared" si="99"/>
        <v>1866.0164479821565</v>
      </c>
      <c r="H1053" s="10" t="e">
        <f t="shared" si="100"/>
        <v>#DIV/0!</v>
      </c>
    </row>
    <row r="1054" spans="1:8" ht="15">
      <c r="A1054" s="687" t="s">
        <v>59</v>
      </c>
      <c r="B1054" s="687"/>
      <c r="C1054" s="528">
        <f aca="true" t="shared" si="101" ref="C1054:F1055">C1028+C1033+C1038+C1044+C1050</f>
        <v>684120.5</v>
      </c>
      <c r="D1054" s="528">
        <f>D1028+D1033+D1038+D1044+D1050</f>
        <v>1644644.6700000002</v>
      </c>
      <c r="E1054" s="528">
        <f t="shared" si="101"/>
        <v>1644644.6700000002</v>
      </c>
      <c r="F1054" s="529">
        <f t="shared" si="101"/>
        <v>795565.31</v>
      </c>
      <c r="G1054" s="10">
        <f t="shared" si="99"/>
        <v>116.29023103386027</v>
      </c>
      <c r="H1054" s="10">
        <f t="shared" si="100"/>
        <v>48.3730817064576</v>
      </c>
    </row>
    <row r="1055" spans="1:8" ht="15">
      <c r="A1055" s="688" t="s">
        <v>60</v>
      </c>
      <c r="B1055" s="688"/>
      <c r="C1055" s="530">
        <f>C1029+C1034+C1039+C1045+C1051</f>
        <v>693977.9399999998</v>
      </c>
      <c r="D1055" s="530">
        <f>D1029+D1034+D1039+D1045+D1051</f>
        <v>1856562.6900000002</v>
      </c>
      <c r="E1055" s="530">
        <f t="shared" si="101"/>
        <v>1856562.6900000002</v>
      </c>
      <c r="F1055" s="531">
        <f t="shared" si="101"/>
        <v>911155.78</v>
      </c>
      <c r="G1055" s="10">
        <f t="shared" si="99"/>
        <v>131.29463164203753</v>
      </c>
      <c r="H1055" s="10">
        <f t="shared" si="100"/>
        <v>49.077566026062925</v>
      </c>
    </row>
    <row r="1056" spans="1:8" ht="15">
      <c r="A1056" s="254"/>
      <c r="B1056" s="254" t="s">
        <v>251</v>
      </c>
      <c r="C1056" s="532">
        <f>C1030+C1035+C1040-C1041+C1046-C1047+C1052</f>
        <v>21203.75</v>
      </c>
      <c r="D1056" s="532">
        <f>D1030+D1035+D1040-D1041+D1046-D1047+D1052</f>
        <v>211918.02</v>
      </c>
      <c r="E1056" s="532">
        <f>E1030+E1035+E1040-E1041+E1046-E1047+E1052</f>
        <v>211918.02</v>
      </c>
      <c r="F1056" s="532">
        <f>F1030+F1035+F1040-F1041+F1046-F1047+F1052</f>
        <v>211918.02</v>
      </c>
      <c r="G1056" s="10">
        <f t="shared" si="99"/>
        <v>999.4365147674349</v>
      </c>
      <c r="H1056" s="10">
        <f t="shared" si="100"/>
        <v>100</v>
      </c>
    </row>
    <row r="1057" spans="1:8" ht="22.5" customHeight="1">
      <c r="A1057" s="255"/>
      <c r="B1057" s="256" t="s">
        <v>204</v>
      </c>
      <c r="C1057" s="533">
        <f>C1054+C1056-C1055</f>
        <v>11346.310000000172</v>
      </c>
      <c r="D1057" s="533">
        <f>D1054+D1056-D1055</f>
        <v>0</v>
      </c>
      <c r="E1057" s="533">
        <f>E1054+E1056-E1055</f>
        <v>0</v>
      </c>
      <c r="F1057" s="533">
        <f>F1054+F1056-F1055</f>
        <v>96327.55000000005</v>
      </c>
      <c r="G1057" s="10">
        <f t="shared" si="99"/>
        <v>848.9768920468291</v>
      </c>
      <c r="H1057" s="10" t="e">
        <f t="shared" si="100"/>
        <v>#DIV/0!</v>
      </c>
    </row>
  </sheetData>
  <sheetProtection/>
  <mergeCells count="507">
    <mergeCell ref="A969:C969"/>
    <mergeCell ref="A970:D970"/>
    <mergeCell ref="A973:A974"/>
    <mergeCell ref="B973:B974"/>
    <mergeCell ref="C973:C974"/>
    <mergeCell ref="D973:D974"/>
    <mergeCell ref="E973:E974"/>
    <mergeCell ref="F973:F974"/>
    <mergeCell ref="G973:G974"/>
    <mergeCell ref="H973:H974"/>
    <mergeCell ref="A975:B975"/>
    <mergeCell ref="A980:B980"/>
    <mergeCell ref="G549:G550"/>
    <mergeCell ref="H549:H550"/>
    <mergeCell ref="A551:B551"/>
    <mergeCell ref="A556:B556"/>
    <mergeCell ref="A549:A550"/>
    <mergeCell ref="B549:B550"/>
    <mergeCell ref="C549:C550"/>
    <mergeCell ref="D549:D550"/>
    <mergeCell ref="E549:E550"/>
    <mergeCell ref="F549:F550"/>
    <mergeCell ref="H515:H516"/>
    <mergeCell ref="A517:B517"/>
    <mergeCell ref="A524:B524"/>
    <mergeCell ref="G401:G402"/>
    <mergeCell ref="H401:H402"/>
    <mergeCell ref="A403:B403"/>
    <mergeCell ref="A408:B408"/>
    <mergeCell ref="A515:A516"/>
    <mergeCell ref="B515:B516"/>
    <mergeCell ref="C515:C516"/>
    <mergeCell ref="A401:A402"/>
    <mergeCell ref="B401:B402"/>
    <mergeCell ref="C401:C402"/>
    <mergeCell ref="D401:D402"/>
    <mergeCell ref="E401:E402"/>
    <mergeCell ref="F401:F402"/>
    <mergeCell ref="B390:B391"/>
    <mergeCell ref="C390:C391"/>
    <mergeCell ref="D390:D391"/>
    <mergeCell ref="E390:E391"/>
    <mergeCell ref="F390:F391"/>
    <mergeCell ref="D515:D516"/>
    <mergeCell ref="E515:E516"/>
    <mergeCell ref="F515:F516"/>
    <mergeCell ref="D416:D417"/>
    <mergeCell ref="A428:B428"/>
    <mergeCell ref="A103:A104"/>
    <mergeCell ref="B103:B104"/>
    <mergeCell ref="C103:C104"/>
    <mergeCell ref="D103:D104"/>
    <mergeCell ref="E103:E104"/>
    <mergeCell ref="E135:E136"/>
    <mergeCell ref="A119:A120"/>
    <mergeCell ref="A111:A112"/>
    <mergeCell ref="B111:B112"/>
    <mergeCell ref="A131:H131"/>
    <mergeCell ref="A105:B105"/>
    <mergeCell ref="A108:B108"/>
    <mergeCell ref="G390:G391"/>
    <mergeCell ref="H390:H391"/>
    <mergeCell ref="G370:G371"/>
    <mergeCell ref="F260:F261"/>
    <mergeCell ref="G304:G305"/>
    <mergeCell ref="H304:H305"/>
    <mergeCell ref="B304:B305"/>
    <mergeCell ref="A390:A391"/>
    <mergeCell ref="G416:G417"/>
    <mergeCell ref="H416:H417"/>
    <mergeCell ref="A418:B418"/>
    <mergeCell ref="A423:B423"/>
    <mergeCell ref="A392:B392"/>
    <mergeCell ref="A397:B397"/>
    <mergeCell ref="A413:D413"/>
    <mergeCell ref="A416:A417"/>
    <mergeCell ref="B416:B417"/>
    <mergeCell ref="C416:C417"/>
    <mergeCell ref="A64:A65"/>
    <mergeCell ref="B64:B65"/>
    <mergeCell ref="C64:C65"/>
    <mergeCell ref="D64:D65"/>
    <mergeCell ref="E64:E65"/>
    <mergeCell ref="F64:F65"/>
    <mergeCell ref="G64:G65"/>
    <mergeCell ref="H64:H65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A433:B433"/>
    <mergeCell ref="A438:D438"/>
    <mergeCell ref="A449:A450"/>
    <mergeCell ref="B449:B450"/>
    <mergeCell ref="C449:C450"/>
    <mergeCell ref="D449:D450"/>
    <mergeCell ref="D440:D441"/>
    <mergeCell ref="A440:A441"/>
    <mergeCell ref="B440:B441"/>
    <mergeCell ref="C482:C483"/>
    <mergeCell ref="D482:D483"/>
    <mergeCell ref="E482:E483"/>
    <mergeCell ref="F482:F483"/>
    <mergeCell ref="H449:H450"/>
    <mergeCell ref="A451:B451"/>
    <mergeCell ref="A458:B458"/>
    <mergeCell ref="G482:G483"/>
    <mergeCell ref="H482:H483"/>
    <mergeCell ref="D462:D463"/>
    <mergeCell ref="A484:B484"/>
    <mergeCell ref="A489:B489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A494:B494"/>
    <mergeCell ref="A500:B500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A505:B505"/>
    <mergeCell ref="A511:B511"/>
    <mergeCell ref="A614:A615"/>
    <mergeCell ref="B614:B615"/>
    <mergeCell ref="C614:C615"/>
    <mergeCell ref="D614:D615"/>
    <mergeCell ref="E614:E615"/>
    <mergeCell ref="A528:D528"/>
    <mergeCell ref="G987:G988"/>
    <mergeCell ref="F614:F615"/>
    <mergeCell ref="G614:G615"/>
    <mergeCell ref="H614:H615"/>
    <mergeCell ref="A616:B616"/>
    <mergeCell ref="A628:B628"/>
    <mergeCell ref="A632:A633"/>
    <mergeCell ref="B632:B633"/>
    <mergeCell ref="C632:C633"/>
    <mergeCell ref="A634:B634"/>
    <mergeCell ref="F531:F532"/>
    <mergeCell ref="G531:G532"/>
    <mergeCell ref="H531:H532"/>
    <mergeCell ref="A533:B533"/>
    <mergeCell ref="A542:B542"/>
    <mergeCell ref="A527:C527"/>
    <mergeCell ref="A531:A532"/>
    <mergeCell ref="B531:B532"/>
    <mergeCell ref="C531:C532"/>
    <mergeCell ref="D531:D532"/>
    <mergeCell ref="E531:E532"/>
    <mergeCell ref="A559:C559"/>
    <mergeCell ref="A560:D560"/>
    <mergeCell ref="A563:A564"/>
    <mergeCell ref="B563:B564"/>
    <mergeCell ref="C563:C564"/>
    <mergeCell ref="D563:D564"/>
    <mergeCell ref="E563:E564"/>
    <mergeCell ref="A545:C545"/>
    <mergeCell ref="A546:D546"/>
    <mergeCell ref="F563:F564"/>
    <mergeCell ref="G563:G564"/>
    <mergeCell ref="H563:H564"/>
    <mergeCell ref="A565:B565"/>
    <mergeCell ref="A611:B611"/>
    <mergeCell ref="D632:D633"/>
    <mergeCell ref="E632:E633"/>
    <mergeCell ref="F632:F633"/>
    <mergeCell ref="G632:G633"/>
    <mergeCell ref="H632:H633"/>
    <mergeCell ref="A852:B852"/>
    <mergeCell ref="A864:B864"/>
    <mergeCell ref="A680:B680"/>
    <mergeCell ref="A682:C682"/>
    <mergeCell ref="A683:D683"/>
    <mergeCell ref="A850:A851"/>
    <mergeCell ref="B850:B851"/>
    <mergeCell ref="C850:C851"/>
    <mergeCell ref="D850:D851"/>
    <mergeCell ref="A686:A687"/>
    <mergeCell ref="F686:F687"/>
    <mergeCell ref="G686:G687"/>
    <mergeCell ref="E850:E851"/>
    <mergeCell ref="F850:F851"/>
    <mergeCell ref="G850:G851"/>
    <mergeCell ref="H850:H851"/>
    <mergeCell ref="E737:E738"/>
    <mergeCell ref="H796:H797"/>
    <mergeCell ref="H686:H687"/>
    <mergeCell ref="F737:F738"/>
    <mergeCell ref="A733:C733"/>
    <mergeCell ref="A734:D734"/>
    <mergeCell ref="D686:D687"/>
    <mergeCell ref="E686:E687"/>
    <mergeCell ref="B708:B709"/>
    <mergeCell ref="C708:C709"/>
    <mergeCell ref="D708:D709"/>
    <mergeCell ref="E708:E709"/>
    <mergeCell ref="G737:G738"/>
    <mergeCell ref="H737:H738"/>
    <mergeCell ref="A739:B739"/>
    <mergeCell ref="A792:B792"/>
    <mergeCell ref="A796:A797"/>
    <mergeCell ref="A737:A738"/>
    <mergeCell ref="B737:B738"/>
    <mergeCell ref="C737:C738"/>
    <mergeCell ref="D737:D738"/>
    <mergeCell ref="G919:G920"/>
    <mergeCell ref="D871:D872"/>
    <mergeCell ref="E871:E872"/>
    <mergeCell ref="F796:F797"/>
    <mergeCell ref="G796:G797"/>
    <mergeCell ref="B796:B797"/>
    <mergeCell ref="C796:C797"/>
    <mergeCell ref="D796:D797"/>
    <mergeCell ref="E796:E797"/>
    <mergeCell ref="G871:G872"/>
    <mergeCell ref="H318:H319"/>
    <mergeCell ref="H871:H872"/>
    <mergeCell ref="A873:B873"/>
    <mergeCell ref="A915:B915"/>
    <mergeCell ref="A919:A920"/>
    <mergeCell ref="B919:B920"/>
    <mergeCell ref="C919:C920"/>
    <mergeCell ref="D919:D920"/>
    <mergeCell ref="E919:E920"/>
    <mergeCell ref="A871:A872"/>
    <mergeCell ref="A964:B964"/>
    <mergeCell ref="A76:B76"/>
    <mergeCell ref="C318:C319"/>
    <mergeCell ref="E318:E319"/>
    <mergeCell ref="F318:F319"/>
    <mergeCell ref="A462:A463"/>
    <mergeCell ref="F871:F872"/>
    <mergeCell ref="A798:B798"/>
    <mergeCell ref="A688:B688"/>
    <mergeCell ref="A704:B704"/>
    <mergeCell ref="A1026:B1026"/>
    <mergeCell ref="A124:B124"/>
    <mergeCell ref="G82:G83"/>
    <mergeCell ref="H82:H83"/>
    <mergeCell ref="A84:B84"/>
    <mergeCell ref="A987:A988"/>
    <mergeCell ref="B987:B988"/>
    <mergeCell ref="C987:C988"/>
    <mergeCell ref="D987:D988"/>
    <mergeCell ref="F919:F920"/>
    <mergeCell ref="A320:B320"/>
    <mergeCell ref="C440:C441"/>
    <mergeCell ref="E440:E441"/>
    <mergeCell ref="A999:B999"/>
    <mergeCell ref="F440:F441"/>
    <mergeCell ref="A468:B468"/>
    <mergeCell ref="A989:B989"/>
    <mergeCell ref="A479:B479"/>
    <mergeCell ref="A868:D868"/>
    <mergeCell ref="A921:B921"/>
    <mergeCell ref="H370:H371"/>
    <mergeCell ref="A372:B372"/>
    <mergeCell ref="G440:G441"/>
    <mergeCell ref="C462:C463"/>
    <mergeCell ref="H440:H441"/>
    <mergeCell ref="G449:G450"/>
    <mergeCell ref="G462:G463"/>
    <mergeCell ref="A442:B442"/>
    <mergeCell ref="A446:B446"/>
    <mergeCell ref="B462:B463"/>
    <mergeCell ref="E462:E463"/>
    <mergeCell ref="F462:F463"/>
    <mergeCell ref="E449:E450"/>
    <mergeCell ref="F449:F450"/>
    <mergeCell ref="E370:E371"/>
    <mergeCell ref="D370:D371"/>
    <mergeCell ref="E416:E417"/>
    <mergeCell ref="F416:F417"/>
    <mergeCell ref="G318:G319"/>
    <mergeCell ref="H260:H261"/>
    <mergeCell ref="A262:B262"/>
    <mergeCell ref="C304:C305"/>
    <mergeCell ref="G191:G192"/>
    <mergeCell ref="F304:F305"/>
    <mergeCell ref="G245:G246"/>
    <mergeCell ref="H245:H246"/>
    <mergeCell ref="A247:B247"/>
    <mergeCell ref="E191:E192"/>
    <mergeCell ref="H119:H120"/>
    <mergeCell ref="A126:B126"/>
    <mergeCell ref="A128:B128"/>
    <mergeCell ref="A304:A305"/>
    <mergeCell ref="E260:E261"/>
    <mergeCell ref="B119:B120"/>
    <mergeCell ref="D119:D120"/>
    <mergeCell ref="A121:B121"/>
    <mergeCell ref="C135:C136"/>
    <mergeCell ref="D304:D305"/>
    <mergeCell ref="D111:D112"/>
    <mergeCell ref="F135:F136"/>
    <mergeCell ref="A99:B99"/>
    <mergeCell ref="E94:E95"/>
    <mergeCell ref="A80:H80"/>
    <mergeCell ref="A113:B113"/>
    <mergeCell ref="C119:C120"/>
    <mergeCell ref="E119:E120"/>
    <mergeCell ref="F119:F120"/>
    <mergeCell ref="G119:G120"/>
    <mergeCell ref="E111:E112"/>
    <mergeCell ref="F111:F112"/>
    <mergeCell ref="G111:G112"/>
    <mergeCell ref="F103:F104"/>
    <mergeCell ref="G103:G104"/>
    <mergeCell ref="H111:H112"/>
    <mergeCell ref="H103:H104"/>
    <mergeCell ref="A96:B96"/>
    <mergeCell ref="A82:A83"/>
    <mergeCell ref="B82:B83"/>
    <mergeCell ref="C82:C83"/>
    <mergeCell ref="D82:D83"/>
    <mergeCell ref="A66:B66"/>
    <mergeCell ref="A78:B78"/>
    <mergeCell ref="A8:B8"/>
    <mergeCell ref="A985:G985"/>
    <mergeCell ref="A318:A319"/>
    <mergeCell ref="B318:B319"/>
    <mergeCell ref="D318:D319"/>
    <mergeCell ref="A367:B367"/>
    <mergeCell ref="F32:F33"/>
    <mergeCell ref="A16:A17"/>
    <mergeCell ref="B16:B17"/>
    <mergeCell ref="C16:C17"/>
    <mergeCell ref="G515:G516"/>
    <mergeCell ref="H987:H988"/>
    <mergeCell ref="C6:C7"/>
    <mergeCell ref="G6:G7"/>
    <mergeCell ref="H16:H17"/>
    <mergeCell ref="D16:D17"/>
    <mergeCell ref="E16:E17"/>
    <mergeCell ref="G16:G17"/>
    <mergeCell ref="G94:G95"/>
    <mergeCell ref="C111:C112"/>
    <mergeCell ref="A471:A472"/>
    <mergeCell ref="B471:B472"/>
    <mergeCell ref="B871:B872"/>
    <mergeCell ref="C871:C872"/>
    <mergeCell ref="B686:B687"/>
    <mergeCell ref="C686:C687"/>
    <mergeCell ref="A482:A483"/>
    <mergeCell ref="B482:B483"/>
    <mergeCell ref="A846:B846"/>
    <mergeCell ref="A867:C867"/>
    <mergeCell ref="A1054:B1054"/>
    <mergeCell ref="A1055:B1055"/>
    <mergeCell ref="E471:E472"/>
    <mergeCell ref="F471:F472"/>
    <mergeCell ref="G471:G472"/>
    <mergeCell ref="A473:B473"/>
    <mergeCell ref="A1042:B1042"/>
    <mergeCell ref="A1053:B1053"/>
    <mergeCell ref="A1031:B1031"/>
    <mergeCell ref="A1036:B1036"/>
    <mergeCell ref="M444:M446"/>
    <mergeCell ref="J444:J446"/>
    <mergeCell ref="G260:G261"/>
    <mergeCell ref="A260:A261"/>
    <mergeCell ref="B260:B261"/>
    <mergeCell ref="H471:H472"/>
    <mergeCell ref="K444:K446"/>
    <mergeCell ref="L444:L446"/>
    <mergeCell ref="I444:I446"/>
    <mergeCell ref="E304:E305"/>
    <mergeCell ref="B32:B33"/>
    <mergeCell ref="H462:H463"/>
    <mergeCell ref="H191:H192"/>
    <mergeCell ref="A193:B193"/>
    <mergeCell ref="A385:B385"/>
    <mergeCell ref="A437:C437"/>
    <mergeCell ref="C32:C33"/>
    <mergeCell ref="D32:D33"/>
    <mergeCell ref="E32:E33"/>
    <mergeCell ref="A45:A46"/>
    <mergeCell ref="G32:G33"/>
    <mergeCell ref="H135:H136"/>
    <mergeCell ref="D135:D136"/>
    <mergeCell ref="A241:B241"/>
    <mergeCell ref="A300:B300"/>
    <mergeCell ref="A188:B188"/>
    <mergeCell ref="H32:H33"/>
    <mergeCell ref="A34:B34"/>
    <mergeCell ref="A32:A33"/>
    <mergeCell ref="H94:H95"/>
    <mergeCell ref="J34:J35"/>
    <mergeCell ref="F6:F7"/>
    <mergeCell ref="A1:G1"/>
    <mergeCell ref="A133:D133"/>
    <mergeCell ref="A191:A192"/>
    <mergeCell ref="B191:B192"/>
    <mergeCell ref="D191:D192"/>
    <mergeCell ref="A116:B116"/>
    <mergeCell ref="A18:B18"/>
    <mergeCell ref="F16:F17"/>
    <mergeCell ref="K34:K35"/>
    <mergeCell ref="A3:G3"/>
    <mergeCell ref="H45:H46"/>
    <mergeCell ref="A6:A7"/>
    <mergeCell ref="H6:H7"/>
    <mergeCell ref="A13:B13"/>
    <mergeCell ref="B6:B7"/>
    <mergeCell ref="D6:D7"/>
    <mergeCell ref="E6:E7"/>
    <mergeCell ref="E45:E46"/>
    <mergeCell ref="F45:F46"/>
    <mergeCell ref="G45:G46"/>
    <mergeCell ref="A47:B47"/>
    <mergeCell ref="C94:C95"/>
    <mergeCell ref="F94:F95"/>
    <mergeCell ref="B45:B46"/>
    <mergeCell ref="C45:C46"/>
    <mergeCell ref="D45:D46"/>
    <mergeCell ref="F82:F83"/>
    <mergeCell ref="E82:E83"/>
    <mergeCell ref="M34:M35"/>
    <mergeCell ref="A61:B61"/>
    <mergeCell ref="A29:B29"/>
    <mergeCell ref="A94:A95"/>
    <mergeCell ref="B94:B95"/>
    <mergeCell ref="D94:D95"/>
    <mergeCell ref="A42:B42"/>
    <mergeCell ref="A91:G91"/>
    <mergeCell ref="L34:L35"/>
    <mergeCell ref="I34:I35"/>
    <mergeCell ref="F191:F192"/>
    <mergeCell ref="G135:G136"/>
    <mergeCell ref="A135:A136"/>
    <mergeCell ref="B135:B136"/>
    <mergeCell ref="A370:A371"/>
    <mergeCell ref="F370:F371"/>
    <mergeCell ref="D260:D261"/>
    <mergeCell ref="A315:B315"/>
    <mergeCell ref="A137:B137"/>
    <mergeCell ref="A306:B306"/>
    <mergeCell ref="B370:B371"/>
    <mergeCell ref="C370:C371"/>
    <mergeCell ref="C260:C261"/>
    <mergeCell ref="C191:C192"/>
    <mergeCell ref="H1024:H1025"/>
    <mergeCell ref="C1024:C1025"/>
    <mergeCell ref="D1024:D1025"/>
    <mergeCell ref="E1024:E1025"/>
    <mergeCell ref="F1024:F1025"/>
    <mergeCell ref="H1004:H1005"/>
    <mergeCell ref="A1022:G1022"/>
    <mergeCell ref="C1004:C1005"/>
    <mergeCell ref="D1004:D1005"/>
    <mergeCell ref="E1004:E1005"/>
    <mergeCell ref="B1024:B1025"/>
    <mergeCell ref="G1024:G1025"/>
    <mergeCell ref="A1024:A1025"/>
    <mergeCell ref="B1004:B1005"/>
    <mergeCell ref="E1012:E1013"/>
    <mergeCell ref="F1012:F1013"/>
    <mergeCell ref="D471:D472"/>
    <mergeCell ref="A1019:B1019"/>
    <mergeCell ref="F245:F246"/>
    <mergeCell ref="A1018:B1018"/>
    <mergeCell ref="A1003:E1003"/>
    <mergeCell ref="A1004:A1005"/>
    <mergeCell ref="A1001:H1001"/>
    <mergeCell ref="A1009:B1009"/>
    <mergeCell ref="F1004:F1005"/>
    <mergeCell ref="G1004:G1005"/>
    <mergeCell ref="E245:E246"/>
    <mergeCell ref="A1006:B1006"/>
    <mergeCell ref="A255:B255"/>
    <mergeCell ref="A245:A246"/>
    <mergeCell ref="B245:B246"/>
    <mergeCell ref="C245:C246"/>
    <mergeCell ref="D245:D246"/>
    <mergeCell ref="A464:B464"/>
    <mergeCell ref="C471:C472"/>
    <mergeCell ref="A708:A709"/>
    <mergeCell ref="A1014:B1014"/>
    <mergeCell ref="A1017:B1017"/>
    <mergeCell ref="A1011:E1011"/>
    <mergeCell ref="A1012:A1013"/>
    <mergeCell ref="B1012:B1013"/>
    <mergeCell ref="C1012:C1013"/>
    <mergeCell ref="D1012:D1013"/>
    <mergeCell ref="F708:F709"/>
    <mergeCell ref="G708:G709"/>
    <mergeCell ref="H708:H709"/>
    <mergeCell ref="A710:B710"/>
    <mergeCell ref="A727:B727"/>
    <mergeCell ref="G1012:G1013"/>
    <mergeCell ref="H1012:H1013"/>
    <mergeCell ref="E987:E988"/>
    <mergeCell ref="F987:F988"/>
    <mergeCell ref="H919:H920"/>
  </mergeCells>
  <printOptions/>
  <pageMargins left="0.7" right="0.7" top="0.75" bottom="0.75" header="0.3" footer="0.3"/>
  <pageSetup fitToHeight="4" horizontalDpi="600" verticalDpi="600" orientation="portrait" paperSize="9" scale="49" r:id="rId1"/>
  <rowBreaks count="17" manualBreakCount="17">
    <brk id="62" max="7" man="1"/>
    <brk id="78" max="7" man="1"/>
    <brk id="130" max="7" man="1"/>
    <brk id="189" max="7" man="1"/>
    <brk id="258" max="7" man="1"/>
    <brk id="316" max="7" man="1"/>
    <brk id="409" max="7" man="1"/>
    <brk id="436" max="7" man="1"/>
    <brk id="490" max="7" man="1"/>
    <brk id="557" max="7" man="1"/>
    <brk id="629" max="7" man="1"/>
    <brk id="681" max="7" man="1"/>
    <brk id="732" max="7" man="1"/>
    <brk id="793" max="7" man="1"/>
    <brk id="846" max="7" man="1"/>
    <brk id="916" max="7" man="1"/>
    <brk id="9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2023-07-07T09:07:34Z</cp:lastPrinted>
  <dcterms:created xsi:type="dcterms:W3CDTF">1996-10-14T23:33:28Z</dcterms:created>
  <dcterms:modified xsi:type="dcterms:W3CDTF">2023-07-07T09:08:38Z</dcterms:modified>
  <cp:category/>
  <cp:version/>
  <cp:contentType/>
  <cp:contentStatus/>
</cp:coreProperties>
</file>